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936" windowWidth="19236" windowHeight="6972" activeTab="0"/>
  </bookViews>
  <sheets>
    <sheet name="QUESTIONNAIRE" sheetId="1" r:id="rId1"/>
    <sheet name="DATA （調査時には非表示にしてシート構成保護を推奨）" sheetId="2" state="hidden" r:id="rId2"/>
  </sheets>
  <definedNames>
    <definedName name="_2択">'QUESTIONNAIRE'!#REF!</definedName>
    <definedName name="_3択">'QUESTIONNAIRE'!#REF!</definedName>
    <definedName name="_4択">'QUESTIONNAIRE'!#REF!</definedName>
    <definedName name="_5択">'QUESTIONNAIRE'!#REF!</definedName>
    <definedName name="_xlnm._FilterDatabase" localSheetId="1" hidden="1">'DATA （調査時には非表示にしてシート構成保護を推奨）'!$A$46:$H$150</definedName>
    <definedName name="_xlnm.Print_Area" localSheetId="1">'DATA （調査時には非表示にしてシート構成保護を推奨）'!$A$1:$O$151</definedName>
    <definedName name="_xlnm.Print_Area" localSheetId="0">'QUESTIONNAIRE'!$A$1:$L$232</definedName>
  </definedNames>
  <calcPr fullCalcOnLoad="1"/>
</workbook>
</file>

<file path=xl/comments1.xml><?xml version="1.0" encoding="utf-8"?>
<comments xmlns="http://schemas.openxmlformats.org/spreadsheetml/2006/main">
  <authors>
    <author>Owner</author>
  </authors>
  <commentList>
    <comment ref="C30" authorId="0">
      <text>
        <r>
          <rPr>
            <b/>
            <sz val="9"/>
            <rFont val="ＭＳ Ｐゴシック"/>
            <family val="3"/>
          </rPr>
          <t>【質問の意図】
 経営トップが平時、有事を問わず積極的に事業継続マネジメント(BCM)に取り組み、関係者全員を巻き込んだ組織的対応をしていくことが重要です。
 とりわけ、緊急時に果たすべき役割、社会的責任については経営トップの考えを方針として明確化し、それらを推進していくための体制を構築することが必要です。</t>
        </r>
      </text>
    </comment>
    <comment ref="C29" authorId="0">
      <text>
        <r>
          <rPr>
            <b/>
            <sz val="9"/>
            <rFont val="ＭＳ Ｐゴシック"/>
            <family val="3"/>
          </rPr>
          <t xml:space="preserve">【項目の解説】
グローバル調達の流れが進む中で、災害に強いサプライヤであることは、供給責任を果たしていく上でコスト競争力や品質と同じくらい重要な企業の評価基準になります。
災害に強いサプライヤであるために、事業継続計画（BCP）の作成は必須となります。BCPとは、大規模自然災害などによって自社もしくは自社の取引先が被災した場合に、自社が供給責任を果たすために、いかに早く生産活動を再開できるかを予め検討したものです。BCPは今や、取引の基本条件になりつつあります。
またBCPは事業継続のためのマニュアル群であり、BCP基本文書の形で明文化しておく必要があります。BCP基本文書には二つの役割があります。一つは自然災害等を想定して、事業への影響の精査と中長期的に必要な事前対策、その取組状況の確認です。もう一つは、実際に事業が停止した際に、BCP基本文書に記述されている内容に従って事業を早期に復旧するためのマニュアル作りです。
そのうえでBCPを実効性のあるものとするには、経営者を含め役員・従業員に事業継続の重要性を共通の認識として持たせ、その内容を社内に「風土」や「文化」として定着させることが重要です。　事業継続を阻害するリスク（大規模自然災害や事故および感染症蔓延、テロなど）は、必ずしも想定した通りには発生しません。　BCPを文書や社内向けHPなどに記載して周知するだけで全ての関係者が実践できると考えるのは現実的ではなく、継続的な教育・訓練の実施により、実際の災害等に対し柔軟に対応できる人づくりが重要です。
</t>
        </r>
      </text>
    </comment>
    <comment ref="C52" authorId="0">
      <text>
        <r>
          <rPr>
            <b/>
            <sz val="9"/>
            <rFont val="ＭＳ Ｐゴシック"/>
            <family val="3"/>
          </rPr>
          <t xml:space="preserve">【質問の意図】
 有事には緊急対策本部を立ち上げて、組織的に緊急施策を実行していきます。円滑な対応の為には、事前に責任と権限を明確に定めておくとともに意思決定フローなどのプロセスを決めておくことが重要であり、｢BCP緊急発動基準｣の策定から復旧に向けた活動、復旧の完了までに至るプロセス・手続きを明記したマニュアル作りが必要です。
 有事の際に緊急対策本部の責任者やメンバーが参集できないことを想定して、バックアップ体制を整えておくことや、意思決定の代行順位などを予め決めておくことが必要です。
</t>
        </r>
      </text>
    </comment>
    <comment ref="C65" authorId="0">
      <text>
        <r>
          <rPr>
            <b/>
            <sz val="9"/>
            <rFont val="ＭＳ Ｐゴシック"/>
            <family val="3"/>
          </rPr>
          <t xml:space="preserve">【質問の意図】
 事業継続を阻害するリスク（事象）を把握し、具体的に自社に起こる被害想定を実施します。例えば、工場などでどのような被害の可能性があるかを検討して、生産に及ぼす影響を要素ごとに分析しておくことが重要です。
 災害によって、必要不可欠な生産要素がどの程度の影響を受け、現状の対策実施状況を踏まえると復旧にどのくらいの時間がかかるのかを、できるだけ定量的に見積もっておくことが望まれます。
</t>
        </r>
      </text>
    </comment>
    <comment ref="C78" authorId="0">
      <text>
        <r>
          <rPr>
            <b/>
            <sz val="9"/>
            <rFont val="ＭＳ Ｐゴシック"/>
            <family val="3"/>
          </rPr>
          <t>【質問の意図】
 事業継続を阻害するリスク（事象）が発生した場合、生産・供給を再開するための重要業務を明確にし、目標復旧時間を設定します。そこから逆算して、生産・供給再開までのステップごとに目標日程を立案しておくことが重要です。
 ライフライン復旧期間の見積もりが難しいといわれますが、立地地域に応じたライフライン復旧を想定して自社の復旧期間を計画しておくことが望まれます。</t>
        </r>
      </text>
    </comment>
    <comment ref="C103" authorId="0">
      <text>
        <r>
          <rPr>
            <b/>
            <sz val="9"/>
            <rFont val="ＭＳ Ｐゴシック"/>
            <family val="3"/>
          </rPr>
          <t>【質問の意図】
 有事の際には想定外の事象が起こり、平時とは異なった行動が必要になります。そのため、すべての従業員を対象にした教育や訓練を実施することが重要です。
 また、定期的に教育や訓練をすることによって、マニュアルが機能することを確認するとともに新たな気づきを得る様に心掛け、事業継続活動を進める上で改善が必要な点があれば、それらを事業継続計画に反映させていくことが必要です。</t>
        </r>
      </text>
    </comment>
    <comment ref="C120" authorId="0">
      <text>
        <r>
          <rPr>
            <b/>
            <sz val="9"/>
            <rFont val="ＭＳ Ｐゴシック"/>
            <family val="3"/>
          </rPr>
          <t xml:space="preserve">【項目の解説】
サプライヤとして供給責任を果たすためには、自然災害等に対してどのような備えがあるのかを明らかにすることが求められます。
不測の事態の発生に備えるため、まず、第一に、想定される被害からどのように生産拠点の個々の要素を防御・軽減・復旧するかという「現地復旧戦略」を立案します。
早急には着手できない対策の場合でも実施のスケジュール化や経営計画への盛り込みなどを、検討することが望まれます。また、被害が発生した時のことを想定し、より早期に復旧させるための対策も検討します。
事業継続を実効あるものにしていくためには、考えられる事前対策のうち、何をいつまでに、どの程度実施するかについて平時ビジネスとのバランスを考慮しながら明確化しておくことが肝要です。
</t>
        </r>
      </text>
    </comment>
    <comment ref="C121" authorId="0">
      <text>
        <r>
          <rPr>
            <b/>
            <sz val="9"/>
            <rFont val="ＭＳ Ｐゴシック"/>
            <family val="3"/>
          </rPr>
          <t xml:space="preserve">【質問の意図】
 工場や本社ビルの耐震化は喫緊の課題です。立地条件に応じた耐震対策を実施することはもとより、補強工事などによって人命や設備機器等の安全を確保することが重要です。
 大規模地震被災を想定する場合には、建物だけでなく、設備機器等についても耐震化・固定化や浸水防止など、被害を最小限にとどめる対応が望まれます。
 また、地震のみならず、津波・洪水などの水害、豪雨・豪雪・竜巻などの異常気象、火災・爆発などの事故などのさまざまなリスクを想定し、浸水防止、火災防止、整理整頓など、被害を最小限にとどめる事前対応が望まれます。
</t>
        </r>
      </text>
    </comment>
    <comment ref="C149" authorId="0">
      <text>
        <r>
          <rPr>
            <b/>
            <sz val="9"/>
            <rFont val="ＭＳ Ｐゴシック"/>
            <family val="3"/>
          </rPr>
          <t>【質問の意図】
 金型等の重要なデータの二重化、サーバ機器やデータセンターの二重化など、必要に応じた二重化・冗長化をしておくことが重要です。
 二重化には一般的に費用が掛かるため、二重化対応するものと、二重化しないが補強などによって影響を最小限にとどめる施策を打つものに分けて、現実的な対応を取ることが望まれます。</t>
        </r>
      </text>
    </comment>
    <comment ref="C153" authorId="0">
      <text>
        <r>
          <rPr>
            <b/>
            <sz val="9"/>
            <rFont val="ＭＳ Ｐゴシック"/>
            <family val="3"/>
          </rPr>
          <t xml:space="preserve">【項目の解説】
サプライヤとして供給責任を果たすためには、生産を再開するための代替案をどの程度具体的に検討しているかを明らかにすることが求められます。
不測の事態の発生に際し、第一に「現地復旧戦略」を立案しますが、被災した現地の被害によるダメージからの復旧が長期化することを想定し、どのように代わりを確保するかという「代替戦略」についても、平時において課題を把握し対策を検討しておくことが極めて重要です。
代替戦略を検討するうえで、平時から現在の拠点と同等の生産能力を持つ代替拠点を持つのは採算性の面から容易ではなく、一般的に多重化は困難です。そこで非常時に臨時で製造を代替できる生産拠点の想定だけを実施し、設備投資をせずに立ち上げ訓練だけ実施する方法や、遠地の同業他社と災害時における相互支援を合意する方法など、平時ビジネスとのバランスを考慮しながら実現しやすい方法を検討し、現地復旧戦略を補完する何らかの代替手段を検討することが重要です。
生産ラインを稼働させるのに必要なすべての工程における機械、器具、データ、資材、燃料などのリソースを明確にし、それらのリソースが有事において機能しなくなった時の代替手段があるかどうかを事前に確認しておくことが必要です。
有事においては、自社だけでなく他からの支援を得なければならない局面も考えられます。有事の際の緊急融通や相互支援のあり方なども平時から検討しておく必要があります。
また被災してから被災拠点の復旧または代替製造拠点が立ち上がるまでの間をカバーするため、復旧時間を考慮した在庫の検討も有効です。
</t>
        </r>
      </text>
    </comment>
    <comment ref="C154" authorId="0">
      <text>
        <r>
          <rPr>
            <b/>
            <sz val="9"/>
            <rFont val="ＭＳ Ｐゴシック"/>
            <family val="3"/>
          </rPr>
          <t xml:space="preserve">【質問の意図】
 事前対策として様々な減災対策を打っていたとしても、災害によって工場や設備などの生産手段を一時的に喪失することがあり得ます。復旧までの期間の生産を継続するための代替生産手段を確保しておくことが重要です。
 自社の他拠点だけでなく、他社工場のフロア借り、ライン借り、設備借りなども含めて広く代替拠点や代替生産手段を検討しておくことが望まれます。
 生産拠点が１か所であり、かつ素材や生産工程に特殊性のある場合はリスクが高いといえます。生産拠点や調達先の分散化を進めることが重要です。
 自社における生産拠点の分散化・複数化をすすめることはもとより、調達においても特定のサプライヤに過度に依存しないよう調達先をマルチ化したり、特定の地域に集中しないよう分散化していくことが望まれます。また、ジャストインタイムなど、非常に高い効率を追求した生産システムの場合、その脆弱性についても事前検討しておくことが望まれます。
</t>
        </r>
      </text>
    </comment>
    <comment ref="C178" authorId="0">
      <text>
        <r>
          <rPr>
            <b/>
            <sz val="9"/>
            <rFont val="ＭＳ Ｐゴシック"/>
            <family val="3"/>
          </rPr>
          <t xml:space="preserve">【質問の意図】
 代替品への切り替えに顧客承認が必要な部品・原材料については、不測の事態が発生した場合、顧客企業に代替品への切り替え承認要請が集中する事態が発生します。そのため顧客企業の評価リソースが不足し、迅速な切り替えが困難になる可能性があります。従って、切り替えで発生する問題点を事前に整理し、平時において代替品を検討のうえ計画的に顧客企業への提案や承認要請をすることが重要です。
</t>
        </r>
        <r>
          <rPr>
            <sz val="9"/>
            <rFont val="ＭＳ Ｐゴシック"/>
            <family val="3"/>
          </rPr>
          <t xml:space="preserve">
</t>
        </r>
      </text>
    </comment>
    <comment ref="C192" authorId="0">
      <text>
        <r>
          <rPr>
            <b/>
            <sz val="9"/>
            <rFont val="ＭＳ Ｐゴシック"/>
            <family val="3"/>
          </rPr>
          <t xml:space="preserve">【質問の意図】
 輸送手段について、輸送パートナーと、緊急時のルートや燃料調達などについて取り決めておくことが望まれます。
</t>
        </r>
        <r>
          <rPr>
            <sz val="9"/>
            <rFont val="ＭＳ Ｐゴシック"/>
            <family val="3"/>
          </rPr>
          <t xml:space="preserve">
</t>
        </r>
      </text>
    </comment>
    <comment ref="C198" authorId="0">
      <text>
        <r>
          <rPr>
            <b/>
            <sz val="9"/>
            <rFont val="ＭＳ Ｐゴシック"/>
            <family val="3"/>
          </rPr>
          <t xml:space="preserve">【項目の解説】
サプライヤとして供給責任を果たすために、ステークホルダー（利害関係者）とコミュニケーションをとりながら、初動・復旧対応を行っていくことが求められます。平時からの円滑なコミュニケーションを図るとともに、有事におけるコミュケーション・パスの確保に努めることが必要です。
　自然災害等によるやむを得ない供給不全といえども、供給が滞ることは顧客のビジネスに大きな影響を与えるとともに、その先の社会にも波及していきます。　影響を最小限にするために、顧客に対する緊急連絡体制の構築は必須といえます。
　また、資材等を調達するサプライヤとのコミュニケーションも重要です。自社製品の供給責任を果たすためには、自社が調達する資材のリスクまで把握する必要があります。すなわち、より上流のサプライヤについても、直接取引関係のあるサプライヤに対してその先のサプライヤに対するリスクを把握するよう促し、その活動をより上流へ連鎖させていくことがサプライチェーン全体の強靭化のために望まれます。
</t>
        </r>
      </text>
    </comment>
    <comment ref="C199" authorId="0">
      <text>
        <r>
          <rPr>
            <b/>
            <sz val="9"/>
            <rFont val="ＭＳ Ｐゴシック"/>
            <family val="3"/>
          </rPr>
          <t xml:space="preserve">【質問の意図】
 供給責任という観点だけでなく、初動対応での混乱防止という観点からも、被災状況を顧客に連絡する体制やプロセスを構築することが重要です。そのためには、自社の被災状況を迅速に把握する仕組みも必要となります。
 不測の事態に直面したとしても、企業の状況が利害関係者から見えない／何をしているかわからないといった「ブラックアウト」を起こさないことが重要です。例えば被災程度が軽微にもかかわらず、復旧状況が分からないために、顧客が代替調達に切り替えてしまい、ビジネスを失うこともあり得ます。
 顧客ごとに緊急連絡手順・連絡先を整理して、有事にはタイムリーに状況連絡できるように準備しておくことが望まれます。
</t>
        </r>
        <r>
          <rPr>
            <sz val="9"/>
            <rFont val="ＭＳ Ｐゴシック"/>
            <family val="3"/>
          </rPr>
          <t xml:space="preserve">
</t>
        </r>
      </text>
    </comment>
    <comment ref="C211" authorId="0">
      <text>
        <r>
          <rPr>
            <b/>
            <sz val="9"/>
            <rFont val="ＭＳ Ｐゴシック"/>
            <family val="3"/>
          </rPr>
          <t xml:space="preserve">【質問の意図】
 災害によるサプライチェーン全体の影響について把握するためには、サプライチェーン上の各社が、取引関係のあるサプライヤの立地地域などの重要情報は把握し、またサプライヤに対してもその先のサプライヤの立地地域などを把握するよう促していくことが重要です。
 サプライヤに対して事業継続活動の推進を求め、事業継続計画（BCP）の策定を強く促していくとともに、有事の対応能力を適切に評価することが望まれます。
</t>
        </r>
      </text>
    </comment>
    <comment ref="C228" authorId="0">
      <text>
        <r>
          <rPr>
            <b/>
            <sz val="9"/>
            <rFont val="ＭＳ Ｐゴシック"/>
            <family val="3"/>
          </rPr>
          <t xml:space="preserve">【質問の意図】
 被災時においては、行政の指示に沿って整然とした行動をとることは極めて重要であり、また行政を通じて支援や調整を要請したりする局面も出てきます。したがって、行政との双方向のコミュニケーションを密にすることが望まれます。
 また、政府機関や業界団体などが発表しているガイドライン等の情報を把握しておくことや、専門家のアドバイスを受けて事業継続能力を強化していくことも望まれます。
</t>
        </r>
      </text>
    </comment>
    <comment ref="D6" authorId="0">
      <text>
        <r>
          <rPr>
            <sz val="9"/>
            <rFont val="ＭＳ Ｐゴシック"/>
            <family val="3"/>
          </rPr>
          <t>お取組み内容を回答頂く拠点に関し、下記住所に一致する正式な企業名をご入力下さい。</t>
        </r>
      </text>
    </comment>
    <comment ref="D7" authorId="0">
      <text>
        <r>
          <rPr>
            <sz val="9"/>
            <rFont val="ＭＳ Ｐゴシック"/>
            <family val="3"/>
          </rPr>
          <t>ご回答頂く拠点の貴社内における通称をご入力下さい。　（例：本社、～工場、～事業所、等）</t>
        </r>
      </text>
    </comment>
    <comment ref="D14" authorId="0">
      <text>
        <r>
          <rPr>
            <sz val="9"/>
            <rFont val="ＭＳ Ｐゴシック"/>
            <family val="3"/>
          </rPr>
          <t>貴社が複数拠点をお持ちで、回答頂く単位が「拠点」であれば、貴社としての全体従業員数ではなく、ご回答拠点に属する人数規模をご回答下さい。その際、その拠点の規模とお取組み内容の把握が目的ですので、正規従業員に限らずその拠点で業務に従事されている人数の規模をドロップダウンリストよりご選択下さい。</t>
        </r>
      </text>
    </comment>
    <comment ref="D15" authorId="0">
      <text>
        <r>
          <rPr>
            <sz val="9"/>
            <rFont val="ＭＳ Ｐゴシック"/>
            <family val="3"/>
          </rPr>
          <t>貴社ホームページ等で公開されている一般的な品種名で結構ですのでご入力下さい。</t>
        </r>
      </text>
    </comment>
  </commentList>
</comments>
</file>

<file path=xl/comments2.xml><?xml version="1.0" encoding="utf-8"?>
<comments xmlns="http://schemas.openxmlformats.org/spreadsheetml/2006/main">
  <authors>
    <author>Owner</author>
  </authors>
  <commentList>
    <comment ref="G45" authorId="0">
      <text>
        <r>
          <rPr>
            <sz val="10"/>
            <rFont val="ＭＳ Ｐゴシック"/>
            <family val="3"/>
          </rPr>
          <t xml:space="preserve">注意）各質問への配点重み付けを変更したい場合には本調査票上の配点（スコア）部分を変更せずに、各調査元企業にて回答データを本調査票以外に取り込んだ後で変更のうえ、点数を再集計されることを推奨します。
</t>
        </r>
      </text>
    </comment>
  </commentList>
</comments>
</file>

<file path=xl/sharedStrings.xml><?xml version="1.0" encoding="utf-8"?>
<sst xmlns="http://schemas.openxmlformats.org/spreadsheetml/2006/main" count="1209" uniqueCount="705">
  <si>
    <t>b</t>
  </si>
  <si>
    <t>Q1</t>
  </si>
  <si>
    <t>Q2</t>
  </si>
  <si>
    <t>Q3</t>
  </si>
  <si>
    <t>Q4</t>
  </si>
  <si>
    <t>a</t>
  </si>
  <si>
    <t>c</t>
  </si>
  <si>
    <t>質問</t>
  </si>
  <si>
    <t>回答選択肢</t>
  </si>
  <si>
    <t>備考</t>
  </si>
  <si>
    <t>事業継続マネジメントと事業継続計画の策定</t>
  </si>
  <si>
    <t>I</t>
  </si>
  <si>
    <t>I-1 経営者の役割</t>
  </si>
  <si>
    <t>I-1</t>
  </si>
  <si>
    <t>BCMの基本方針を策定する予定はない</t>
  </si>
  <si>
    <t>災害や事故などの不測の事態においても、事業を継続することを目的とした事業継続計画（ＢＣＰ）を策定し、経営者が総括的責任を負うべく承認していますか？</t>
  </si>
  <si>
    <t>I-2 緊急時体制とプロセス</t>
  </si>
  <si>
    <t>「BCP緊急発動基準」が明確になっていますか？</t>
  </si>
  <si>
    <t>I-2</t>
  </si>
  <si>
    <t>Q1</t>
  </si>
  <si>
    <t>I-3</t>
  </si>
  <si>
    <t>I-3 被害想定と影響分析</t>
  </si>
  <si>
    <t>I-4 復旧想定</t>
  </si>
  <si>
    <t>全て明確になっている</t>
  </si>
  <si>
    <t>一部明確になっている</t>
  </si>
  <si>
    <t>明確になっていない</t>
  </si>
  <si>
    <t>1)</t>
  </si>
  <si>
    <t>2)</t>
  </si>
  <si>
    <t>I-4</t>
  </si>
  <si>
    <t>回答企業名</t>
  </si>
  <si>
    <t>回答企業ホームページ</t>
  </si>
  <si>
    <t>拠点　【国名】</t>
  </si>
  <si>
    <t>拠点　【拠点名】（～事業所）</t>
  </si>
  <si>
    <t>拠点　【郵便番号】</t>
  </si>
  <si>
    <t>拠点　【所在地：県】</t>
  </si>
  <si>
    <t>拠点　【所在地：市・区】</t>
  </si>
  <si>
    <t>拠点　【所在地：町村・番地】</t>
  </si>
  <si>
    <t>拠点　【代表電話】</t>
  </si>
  <si>
    <t>拠点　【従業員規模】</t>
  </si>
  <si>
    <t>回答ステータス</t>
  </si>
  <si>
    <t>貴社
回答</t>
  </si>
  <si>
    <t>選択肢数</t>
  </si>
  <si>
    <t>大項目</t>
  </si>
  <si>
    <t>中項目</t>
  </si>
  <si>
    <t>小項目</t>
  </si>
  <si>
    <t>回答有無</t>
  </si>
  <si>
    <t>回答</t>
  </si>
  <si>
    <t>回答セル位置</t>
  </si>
  <si>
    <t>任意2</t>
  </si>
  <si>
    <t>任意1</t>
  </si>
  <si>
    <t>問合せ先電話番号</t>
  </si>
  <si>
    <t>問合せ先メールアドレス</t>
  </si>
  <si>
    <t>依頼元企業</t>
  </si>
  <si>
    <t>依頼元管理データ</t>
  </si>
  <si>
    <t>回答企業</t>
  </si>
  <si>
    <t>※本シートは、調査依頼元企業がデータを集計するための回答データ一覧表です。</t>
  </si>
  <si>
    <t>回答日</t>
  </si>
  <si>
    <t>任意6</t>
  </si>
  <si>
    <t>任意7</t>
  </si>
  <si>
    <t>任意8</t>
  </si>
  <si>
    <t>任意9</t>
  </si>
  <si>
    <t>任意10</t>
  </si>
  <si>
    <t>←ここに入力(調査票へ数式で表示）</t>
  </si>
  <si>
    <t>依頼元企業名</t>
  </si>
  <si>
    <t>依頼元企業　部署名(必要に応じ担当者名)</t>
  </si>
  <si>
    <t>Q1a</t>
  </si>
  <si>
    <t>Q1b</t>
  </si>
  <si>
    <t>3)</t>
  </si>
  <si>
    <t>4)</t>
  </si>
  <si>
    <t>5)</t>
  </si>
  <si>
    <t>Q2</t>
  </si>
  <si>
    <t>Q1a</t>
  </si>
  <si>
    <t>Q1a</t>
  </si>
  <si>
    <t>生産・供給を再開するために必要な貴社における重要業務が明確にされていますか？</t>
  </si>
  <si>
    <t>Q3</t>
  </si>
  <si>
    <t>Q4</t>
  </si>
  <si>
    <t>d</t>
  </si>
  <si>
    <t>e</t>
  </si>
  <si>
    <t>I-5 教育・訓練</t>
  </si>
  <si>
    <t>訓練の実施結果や経営環境の変化に対応し、定期的（1回以上/年）にマニュアル類の見直しを実施していますか？</t>
  </si>
  <si>
    <t>II</t>
  </si>
  <si>
    <t>現地復旧戦略と対策</t>
  </si>
  <si>
    <t>II-1 インフラ等の減災対策</t>
  </si>
  <si>
    <t>必要な設備・資材の殆どを確保できるが、ボトルネックとなる特殊設備を確保する手段が明確になっていない</t>
  </si>
  <si>
    <t>&lt;特殊設備名&gt;</t>
  </si>
  <si>
    <t>&lt;主たる対策案&gt;</t>
  </si>
  <si>
    <t>Q3a</t>
  </si>
  <si>
    <t>自社社屋、工場、賃貸ビルなどの耐震診断を実施していますか</t>
  </si>
  <si>
    <t>エレベータの地震対策を実施していますか。（耐震診断、管制機能）</t>
  </si>
  <si>
    <t>棚、キャビネット、PC をはじめとする備品類の転倒防止対策を実施していますか</t>
  </si>
  <si>
    <t>II-2 インフラ等の二重化・冗長化対応</t>
  </si>
  <si>
    <t>対策が講じられていない。あるいは部署任せになっており、対策が講じられているのかどうかわからない</t>
  </si>
  <si>
    <t>III</t>
  </si>
  <si>
    <t>代替戦略と対策</t>
  </si>
  <si>
    <t>III-1 生産に関わるリスク分散</t>
  </si>
  <si>
    <t>III-2 原材料等の調達手段</t>
  </si>
  <si>
    <t>顧客への供給に支障をきたし得る重要購入品を把握し、サプライヤが供給停止した場合の行動計画を策定していますか？</t>
  </si>
  <si>
    <t>代替部品・原材料について、平時から代替品への切替における問題点を整理し、自社内および顧客の部品認定や工場認定の推進など、対策を実施していますか？</t>
  </si>
  <si>
    <t>IV</t>
  </si>
  <si>
    <t>社外とのコミュニケーション</t>
  </si>
  <si>
    <t>IV-1 顧客</t>
  </si>
  <si>
    <t>IV-2 サプライヤ</t>
  </si>
  <si>
    <t>IV-3 行政・業界団体・専門家等</t>
  </si>
  <si>
    <t>ＢＣＭ活動を推進するにあたり、業界団体や政府機関が発表しているガイドライン等の情報を把握していますか？</t>
  </si>
  <si>
    <t>I-5</t>
  </si>
  <si>
    <t>II-1</t>
  </si>
  <si>
    <t>II-2</t>
  </si>
  <si>
    <t>III-1</t>
  </si>
  <si>
    <t>III-2</t>
  </si>
  <si>
    <t>III-3</t>
  </si>
  <si>
    <t>IV-1</t>
  </si>
  <si>
    <t>IV-2</t>
  </si>
  <si>
    <t>IV-3</t>
  </si>
  <si>
    <t>Q1c</t>
  </si>
  <si>
    <t>Q1d</t>
  </si>
  <si>
    <t>Q1e</t>
  </si>
  <si>
    <t>Q3</t>
  </si>
  <si>
    <t>Q3a</t>
  </si>
  <si>
    <t>Q3b</t>
  </si>
  <si>
    <t>【調査管理用データ】（調査企業側で必要に応じ使用します）</t>
  </si>
  <si>
    <t>拠点　【主要生産品】</t>
  </si>
  <si>
    <t>↓回答企業情報入力確認フラグ</t>
  </si>
  <si>
    <t>選択肢の範囲</t>
  </si>
  <si>
    <t>a</t>
  </si>
  <si>
    <t>b</t>
  </si>
  <si>
    <t>任意5</t>
  </si>
  <si>
    <t>任意11</t>
  </si>
  <si>
    <t>任意12</t>
  </si>
  <si>
    <t>任意3</t>
  </si>
  <si>
    <t>任意4</t>
  </si>
  <si>
    <t>1-1-Q1</t>
  </si>
  <si>
    <t>1-1-Q2</t>
  </si>
  <si>
    <t>1-1-Q3</t>
  </si>
  <si>
    <t>1-1-Q4</t>
  </si>
  <si>
    <t>1-2-Q1</t>
  </si>
  <si>
    <t>1-2-Q2</t>
  </si>
  <si>
    <t>1-3-Q1</t>
  </si>
  <si>
    <t>1-3-Q1a</t>
  </si>
  <si>
    <t>1-3-Q2</t>
  </si>
  <si>
    <t>1-4-Q1</t>
  </si>
  <si>
    <t>1-4-Q1a</t>
  </si>
  <si>
    <t>1-4-Q1b</t>
  </si>
  <si>
    <t>1-4-Q1c</t>
  </si>
  <si>
    <t>1-4-Q1d</t>
  </si>
  <si>
    <t>1-4-Q1e</t>
  </si>
  <si>
    <t>1-4-Q2</t>
  </si>
  <si>
    <t>1-4-Q3</t>
  </si>
  <si>
    <t>1-4-Q4</t>
  </si>
  <si>
    <t>1-5-Q1</t>
  </si>
  <si>
    <t>1-5-Q2</t>
  </si>
  <si>
    <t>1-5-Q3</t>
  </si>
  <si>
    <t>1-5-Q4</t>
  </si>
  <si>
    <t>2-1-Q1</t>
  </si>
  <si>
    <t>2-1-Q2</t>
  </si>
  <si>
    <t>2-1-Q3</t>
  </si>
  <si>
    <t>2-1-Q3a</t>
  </si>
  <si>
    <t>2-1-Q3b</t>
  </si>
  <si>
    <t>2-2-Q1</t>
  </si>
  <si>
    <t>3-1-Q1</t>
  </si>
  <si>
    <t>3-1-Q2</t>
  </si>
  <si>
    <t>3-2-Q1</t>
  </si>
  <si>
    <t>3-2-Q2</t>
  </si>
  <si>
    <t>3-2-Q3</t>
  </si>
  <si>
    <t>3-3-Q1</t>
  </si>
  <si>
    <t>4-1-Q1</t>
  </si>
  <si>
    <t>4-1-Q2</t>
  </si>
  <si>
    <t>4-1-Q3</t>
  </si>
  <si>
    <t>4-2-Q1</t>
  </si>
  <si>
    <t>4-2-Q2</t>
  </si>
  <si>
    <t>4-2-Q3</t>
  </si>
  <si>
    <t>4-2-Q4</t>
  </si>
  <si>
    <t>4-3-Q1</t>
  </si>
  <si>
    <t>調査票版数</t>
  </si>
  <si>
    <t>項番</t>
  </si>
  <si>
    <t>←変更不可</t>
  </si>
  <si>
    <t>←(調査票から数式でコピー）</t>
  </si>
  <si>
    <t>未回答項目</t>
  </si>
  <si>
    <t>特殊設備名</t>
  </si>
  <si>
    <t>↓回答データコピー用↓</t>
  </si>
  <si>
    <t>－</t>
  </si>
  <si>
    <t>【調査依頼元企業情報　(問い合わせ先)　】</t>
  </si>
  <si>
    <t>ここに入力→</t>
  </si>
  <si>
    <t>策定の予定はない</t>
  </si>
  <si>
    <t>a</t>
  </si>
  <si>
    <t>b</t>
  </si>
  <si>
    <t>c</t>
  </si>
  <si>
    <t>d</t>
  </si>
  <si>
    <t>e</t>
  </si>
  <si>
    <t>点数</t>
  </si>
  <si>
    <t>配点</t>
  </si>
  <si>
    <t>Score:</t>
  </si>
  <si>
    <t>Max</t>
  </si>
  <si>
    <t>Min</t>
  </si>
  <si>
    <t xml:space="preserve">   調査する際には本シートを非表示のうえ、「シート構成」を保護対象として「ブックの保護」をされることを推奨します。</t>
  </si>
  <si>
    <t>回答企業ホームページ</t>
  </si>
  <si>
    <t>臨時代替生産拠点を想定し課題と対策も明確で、製造立ち上げ訓練も実施、或いは過去にその拠点で製造した経験がある</t>
  </si>
  <si>
    <t>現在、策定をしている最中である</t>
  </si>
  <si>
    <t>Q3a</t>
  </si>
  <si>
    <t>下記選択肢より「策定の予定なし」をご選択ください</t>
  </si>
  <si>
    <t>承認された年をご選択ください</t>
  </si>
  <si>
    <t>承認を予定されている年をご選択ください</t>
  </si>
  <si>
    <t>策定を完了し承認を予定されている年をご選択ください</t>
  </si>
  <si>
    <t>策定着手を予定されている年をご選択ください</t>
  </si>
  <si>
    <t>2007年以前</t>
  </si>
  <si>
    <t>2008年</t>
  </si>
  <si>
    <t>2009年</t>
  </si>
  <si>
    <t>2010年</t>
  </si>
  <si>
    <t>2011年</t>
  </si>
  <si>
    <t>2012年</t>
  </si>
  <si>
    <t>2013年</t>
  </si>
  <si>
    <t>2014年</t>
  </si>
  <si>
    <t>2015年</t>
  </si>
  <si>
    <t>2017年</t>
  </si>
  <si>
    <t>策定の予定なし</t>
  </si>
  <si>
    <t>【I-1-Q3a 表示コメント】</t>
  </si>
  <si>
    <t>【I-1-Q3a 回答選択肢】</t>
  </si>
  <si>
    <t>a</t>
  </si>
  <si>
    <t>b</t>
  </si>
  <si>
    <t>c</t>
  </si>
  <si>
    <t>d</t>
  </si>
  <si>
    <t>e</t>
  </si>
  <si>
    <t>2016年</t>
  </si>
  <si>
    <t>全ての重要業務について設定済みである</t>
  </si>
  <si>
    <t>不定期だが教育を実施している</t>
  </si>
  <si>
    <t>目標復旧時間内に復旧するために必要な設備・資材の把握はできているが、どの設備がボトルネックとなるか把握できていない</t>
  </si>
  <si>
    <t>&lt;現状見込み日数&gt;</t>
  </si>
  <si>
    <t>Q3b</t>
  </si>
  <si>
    <t>在庫は備蓄しているが、復旧期間を考慮していない</t>
  </si>
  <si>
    <t>復旧期間を把握出来ておらず、在庫も考えていない</t>
  </si>
  <si>
    <t>一部のサプライヤには要請しているものの調達担当者任せになっており、組織的な要請はしていない</t>
  </si>
  <si>
    <t>要請していない</t>
  </si>
  <si>
    <t>選択された回答により、BCPが承認された年、承認を予定されている年、或いは策定着手を予定されている年を、右欄のドロップダウンリストよりご選択下さい。</t>
  </si>
  <si>
    <t>1-1-Q3a</t>
  </si>
  <si>
    <t>I</t>
  </si>
  <si>
    <t>II</t>
  </si>
  <si>
    <t>III</t>
  </si>
  <si>
    <t>IV</t>
  </si>
  <si>
    <t>配点</t>
  </si>
  <si>
    <t>点数内訳</t>
  </si>
  <si>
    <t>大項目ごとの得点率</t>
  </si>
  <si>
    <t>計</t>
  </si>
  <si>
    <t>&lt;点数明細&gt;</t>
  </si>
  <si>
    <t>Q1</t>
  </si>
  <si>
    <t>関連する質問項目番号</t>
  </si>
  <si>
    <t>Add</t>
  </si>
  <si>
    <t>Q2</t>
  </si>
  <si>
    <t>Q3</t>
  </si>
  <si>
    <t>Q4</t>
  </si>
  <si>
    <t>Q5</t>
  </si>
  <si>
    <t>Q6</t>
  </si>
  <si>
    <t>Q7</t>
  </si>
  <si>
    <t>Q8</t>
  </si>
  <si>
    <t>Q9</t>
  </si>
  <si>
    <t>Q10</t>
  </si>
  <si>
    <t>V</t>
  </si>
  <si>
    <t>（関連する標準質問の項目番号を記載）</t>
  </si>
  <si>
    <t>（選択肢を記載）</t>
  </si>
  <si>
    <t>Add-1-Q1</t>
  </si>
  <si>
    <t>Add-1-Q2</t>
  </si>
  <si>
    <t>Add-1-Q3</t>
  </si>
  <si>
    <t>Add-1-Q4</t>
  </si>
  <si>
    <t>Add-1-Q5</t>
  </si>
  <si>
    <t>Add-1-Q6</t>
  </si>
  <si>
    <t>Add-1-Q7</t>
  </si>
  <si>
    <t>Add-1-Q8</t>
  </si>
  <si>
    <t>Add-1-Q9</t>
  </si>
  <si>
    <t>Add-1-Q10</t>
  </si>
  <si>
    <t>追加質問</t>
  </si>
  <si>
    <t>標準質問</t>
  </si>
  <si>
    <t>(a)</t>
  </si>
  <si>
    <t>(b)</t>
  </si>
  <si>
    <t>(c)</t>
  </si>
  <si>
    <t>(d)</t>
  </si>
  <si>
    <t>（追加質問内容を記載）</t>
  </si>
  <si>
    <t>調査票シート名：</t>
  </si>
  <si>
    <t>↓備考データコピー用↓</t>
  </si>
  <si>
    <t>回答対象拠点の企業名</t>
  </si>
  <si>
    <t>例：～～～株式会社</t>
  </si>
  <si>
    <t>拠点　【人数規模】</t>
  </si>
  <si>
    <t>標準質問項目以外の追加質問</t>
  </si>
  <si>
    <t>＜下記については、調査元企業が標準質問以外に追加で質問を設定した場合に使用します＞</t>
  </si>
  <si>
    <t>BCMの基本方針を策定し、社外の限定された関係者（顧客など）に伝達している</t>
  </si>
  <si>
    <t>BCMの基本方針を策定している</t>
  </si>
  <si>
    <t>BCMの基本方針を検討しているものの、まだ策定に至っていない</t>
  </si>
  <si>
    <t>c</t>
  </si>
  <si>
    <t>d</t>
  </si>
  <si>
    <t>e</t>
  </si>
  <si>
    <t>b</t>
  </si>
  <si>
    <t>c</t>
  </si>
  <si>
    <t>推進責任者と推進担当部門を決めており、現在BCPを策定している最中である</t>
  </si>
  <si>
    <t>BCPを策定する方針は決定しているものの、推進責任者と推進担当部門は決めていない</t>
  </si>
  <si>
    <t>策定の予定はあるが、未だ着手していない</t>
  </si>
  <si>
    <t>経営者が定期的かつ継続的に事業継続マネジメント（BCM)の取り組みをレビューするための運用体制を構築していますか？</t>
  </si>
  <si>
    <t>BCMの基本方針を策定し、インターネットなどで広く社外に公表している</t>
  </si>
  <si>
    <t>Q1a</t>
  </si>
  <si>
    <t>重要業務（優先度の高い順番で）を右欄に入力願います。</t>
  </si>
  <si>
    <t>設定していない</t>
  </si>
  <si>
    <t>実施していない</t>
  </si>
  <si>
    <t>定期的な見直しの実施を規程化しているが、見直しは不定期となっている</t>
  </si>
  <si>
    <t>Q5</t>
  </si>
  <si>
    <t>1-4-Q5</t>
  </si>
  <si>
    <t>必要となる要員の人数とスキルを把握し、要員確保対策を立案のうえ、スキル養成対策も実施している</t>
  </si>
  <si>
    <t>必要となる要員の人数とスキルを把握し、要員確保対策を立案しているが、スキル養成対策は実施していない</t>
  </si>
  <si>
    <t>必要となる要員の人数とスキルを把握しているが、対策を立案していない</t>
  </si>
  <si>
    <t>ボトルネックとなる特殊設備以外も、必要な設備・資材の殆どを確保できる見込みがない</t>
  </si>
  <si>
    <t>特殊設備について、その一般名称と主たる対策案を右欄に入力願います。</t>
  </si>
  <si>
    <t>Q4</t>
  </si>
  <si>
    <t>自家発電設備や自家発電用燃料類を準備していますか</t>
  </si>
  <si>
    <t>災害対策本部・拠点・工場で使用する緊急通信機器を準備していますか</t>
  </si>
  <si>
    <t>具体的な対策内容の実施状況を教えてください。（対策を実施されている場合、□をクリックしてレ点をつけて下さい）</t>
  </si>
  <si>
    <t>臨時代替生産拠点を想定し課題と対策も明確だが、製造立ち上げ訓練は未実施であり、また過去にその拠点で製造していた経験もない</t>
  </si>
  <si>
    <t>臨時代替生産拠点を想定し課題は明確だが、対策は明確になっていない</t>
  </si>
  <si>
    <t>臨時代替生産拠点を想定はしているが、課題も対策も明確になっていない</t>
  </si>
  <si>
    <t>Q2</t>
  </si>
  <si>
    <t>Q3a</t>
  </si>
  <si>
    <t>Q3b</t>
  </si>
  <si>
    <t>【III-1-Q3a 回答選択肢】</t>
  </si>
  <si>
    <t>a) ３日以内</t>
  </si>
  <si>
    <t>b) １週間以内</t>
  </si>
  <si>
    <t>c) ２週間以内</t>
  </si>
  <si>
    <t>d) ３週間以内</t>
  </si>
  <si>
    <t>e) １ヵ月以内</t>
  </si>
  <si>
    <t>f) ２か月以内</t>
  </si>
  <si>
    <t>g) ２か月以上かかる見通し</t>
  </si>
  <si>
    <t>h) 想定していない・見通しを検討していない、或いはわからない</t>
  </si>
  <si>
    <t>Q4</t>
  </si>
  <si>
    <t>重要購入品を把握し、把握した全ての購入品について行動計画を策定している</t>
  </si>
  <si>
    <t>重要購入品を把握し、把握した一部の購入品についてのみ行動計画を策定している</t>
  </si>
  <si>
    <t>重要購入品を把握しており、行動計画を策定中、あるいは策定する予定がある</t>
  </si>
  <si>
    <t>重要購入品を把握しているが、行動計画を策定する予定はない</t>
  </si>
  <si>
    <t>重要購入品を把握していない</t>
  </si>
  <si>
    <t>III-3 輸送手段</t>
  </si>
  <si>
    <t>顧客への供給および自社への納入とも平時の輸送ルートを把握しており、代替ルートについてもすぐに実行可能な対策が立案されている</t>
  </si>
  <si>
    <t>顧客への供給および自社への納入とも主要な平時の輸送ルートを把握しているが、代替ルートについてはすぐに実行可能な対策を立案できていない</t>
  </si>
  <si>
    <t>顧客への供給または自社への納入のいずれかの主要な平時の輸送ルートを把握できていない部分があり、代替ルートについては対策を検討中である</t>
  </si>
  <si>
    <t>顧客への供給または自社への納入のいずれかの主要な平時の輸送ルートを把握できていない部分があり、代替ルートについては対策を検討していない</t>
  </si>
  <si>
    <t>顧客への供給および自社への納入とも、平時の輸送ルートを全く把握していない</t>
  </si>
  <si>
    <t>災害発生後２４時間以内に、自社被害状況と出荷インパクトが営業部署に伝達されるとともに、営業部署でも顧客ごとの出荷インパクトを見積もりことができる</t>
  </si>
  <si>
    <t>災害発生後２４時間以内に、自社被害状況が営業部署に伝達されるが、出荷に及ぼす影響までは十分に見積もることができない</t>
  </si>
  <si>
    <t>自社被害状況を営業部署に伝達する体制ができていないため、営業部門が自社被害状況を把握するのに２４時間以上かかる</t>
  </si>
  <si>
    <t>連絡体制・方法について顧客と合意出来ており、災害発生後２４時間以内に、自社被害状況と出荷インパクトを合意済みの方法で伝達することができる</t>
  </si>
  <si>
    <t>連絡体制・方法は定まっておらず、かつ、顧客と合意出来ていないが、災害発生後２４時間以内に、自社被害状況と出荷インパクトの有無程度を何らかの方法で顧客に伝達することができる</t>
  </si>
  <si>
    <t>自社被害状況を顧客に伝達する体制・方法が定まっておらず、かつ、顧客とも合意できていない。顧客からの問い合わせに対し、自社被害状況を回答するのに災害発生後２４時間以上かかる</t>
  </si>
  <si>
    <t>製品ごとのサプライヤ情報は適切に更新され、インフラや情報システムが機能していなくても一元的にとりまとめて閲覧可能な状態を維持しており、また情報開示可否の判断をするための手順が明確になっている</t>
  </si>
  <si>
    <t>製品ごとのサプライヤ情報は適切に更新され、インフラや情報システムが機能していなくても一元的にとりまとめて閲覧可能な状態を維持しているが、情報開示可否の判断をするための手順が明確になっていない</t>
  </si>
  <si>
    <t>製品ごとのサプライヤ情報は適切に更新されているが、インフラや情報システムが機能していないと閲覧できない</t>
  </si>
  <si>
    <t>全体的なサプライヤ情報は適切に更新しているが、製品毎のサプライヤ情報は整理されていない</t>
  </si>
  <si>
    <t>サプライヤ情報が適切に更新されていない</t>
  </si>
  <si>
    <t>社内で評価手順・評価頻度を文書化し、その手順書に従って定期的に評価を行うとともに、評価結果をサプライヤにフィードバックしている</t>
  </si>
  <si>
    <t>サプライヤの評価を実施しているが、定期的に実行するための手順・頻度を規定しておらず、実態として定期的とはいえない</t>
  </si>
  <si>
    <t>*</t>
  </si>
  <si>
    <t>分散化を計画している</t>
  </si>
  <si>
    <t>分散化の予定はない</t>
  </si>
  <si>
    <t>地震</t>
  </si>
  <si>
    <t>津波</t>
  </si>
  <si>
    <t>洪水</t>
  </si>
  <si>
    <t>豪雨</t>
  </si>
  <si>
    <t>豪雪</t>
  </si>
  <si>
    <t>事故</t>
  </si>
  <si>
    <t>伝染病</t>
  </si>
  <si>
    <t>労働争議等</t>
  </si>
  <si>
    <t>ﾃﾛ政変等</t>
  </si>
  <si>
    <t>その他</t>
  </si>
  <si>
    <t>その他事例</t>
  </si>
  <si>
    <t>Q5a</t>
  </si>
  <si>
    <t>Q5b</t>
  </si>
  <si>
    <t>Q5c</t>
  </si>
  <si>
    <t>Q5d</t>
  </si>
  <si>
    <t>Q5e</t>
  </si>
  <si>
    <t>Q5f</t>
  </si>
  <si>
    <t>Q5g</t>
  </si>
  <si>
    <t>注1）数式で表示の切り替えを行っている箇所がありますので、エクセルの「数式」－「計算方法の設定」を『自動』に設定をお願います。</t>
  </si>
  <si>
    <t>1-2-Q1a</t>
  </si>
  <si>
    <t>1-2-Q1b</t>
  </si>
  <si>
    <t>1-2-Q1c</t>
  </si>
  <si>
    <t>1-2-Q1d</t>
  </si>
  <si>
    <t>1-2-Q1e</t>
  </si>
  <si>
    <t>1-2-Q1f</t>
  </si>
  <si>
    <t>1-2-Q1g</t>
  </si>
  <si>
    <t>1-2-Q1h</t>
  </si>
  <si>
    <t>1-2-Q1i</t>
  </si>
  <si>
    <t>1-2-Q1j</t>
  </si>
  <si>
    <t>1-2-Q1k</t>
  </si>
  <si>
    <t>1-2-Q1l</t>
  </si>
  <si>
    <t>1-3-Q1b</t>
  </si>
  <si>
    <t>1-3-Q1c</t>
  </si>
  <si>
    <t>1-3-Q1d</t>
  </si>
  <si>
    <t>1-3-Q1e</t>
  </si>
  <si>
    <t>1-3-Q1f</t>
  </si>
  <si>
    <t>1-3-Q1g</t>
  </si>
  <si>
    <t>1-3-Q1h</t>
  </si>
  <si>
    <t>1-3-Q1i</t>
  </si>
  <si>
    <t>1-3-Q1j</t>
  </si>
  <si>
    <t>1-3-Q1k</t>
  </si>
  <si>
    <t>1-3-Q1l</t>
  </si>
  <si>
    <t>2-1-Q4</t>
  </si>
  <si>
    <t>2-1-Q5a</t>
  </si>
  <si>
    <t>2-1-Q5b</t>
  </si>
  <si>
    <t>2-1-Q5c</t>
  </si>
  <si>
    <t>2-1-Q5d</t>
  </si>
  <si>
    <t>2-1-Q5e</t>
  </si>
  <si>
    <t>2-1-Q5f</t>
  </si>
  <si>
    <t>2-1-Q5g</t>
  </si>
  <si>
    <t>3-1-Q3a</t>
  </si>
  <si>
    <t>3-1-Q3b</t>
  </si>
  <si>
    <t>3-1-Q4</t>
  </si>
  <si>
    <t>3-1-Q5</t>
  </si>
  <si>
    <t>a</t>
  </si>
  <si>
    <t>e</t>
  </si>
  <si>
    <t>f</t>
  </si>
  <si>
    <t>g</t>
  </si>
  <si>
    <t>h</t>
  </si>
  <si>
    <t>＜下記については、調査企業がＪＥＩＴＡ標準質問群以外に質問を設定した場合の回答データです＞</t>
  </si>
  <si>
    <t>I-1-Q1,Q2,Q3,Q3a,Q4,   I-2-Q1,Q2,   I-3-Q1,Q2,   I-4-Q1,Q2,Q3,Q4,Q5,   I-5-Q1,Q2,Q3,Q4,   II-1-Q1,Q2,Q3,Q4,   II-2-Q1,   III-1-Q1,Q2,Q3a,Q4,Q5,   III-2-Q1,Q2,Q3,   III-3-Q1,   IV-1-Q1,Q2,Q3,   IV-2-Q1,Q2,Q3,Q4,   IV-3-Q1</t>
  </si>
  <si>
    <t>SCBC-VER1J</t>
  </si>
  <si>
    <t>回答部署名</t>
  </si>
  <si>
    <t>想定した全てのリスクに対し明確になっている</t>
  </si>
  <si>
    <t>ＢＣＰ緊急発動時に組織単位、個人単位の役割分担と取るべき行動が明確に文書化され、関係者に周知徹底が図られていますか？</t>
  </si>
  <si>
    <t xml:space="preserve">復旧に必要不可欠な生産拠点・建屋・設備の減災対策（例：耐震、免震、防火、防水等）がなされていますか？ </t>
  </si>
  <si>
    <t>ＪＥＩＴＡ標準版</t>
  </si>
  <si>
    <t>「臨時生産拠点における代替製造を決定」してから「最初の製品出荷が実現」するまでの期間について、現状見込まれているおよその日数について最もあてはまるものをひとつ、右欄のドロップダウンリストよりご選択下さい。　
なお現状見込み日数について回答するにあたり、前提条件など特記事項がありましたら、右欄にご記載下さい。
[特記事項は任意回答です。]</t>
  </si>
  <si>
    <r>
      <t>&lt;特記事項&gt;　</t>
    </r>
    <r>
      <rPr>
        <sz val="9"/>
        <rFont val="ＭＳ Ｐゴシック"/>
        <family val="3"/>
      </rPr>
      <t>※本項目は任意回答です。</t>
    </r>
  </si>
  <si>
    <t>経営者が不定期だがレビューしている</t>
  </si>
  <si>
    <t>想定したリスクの全てについて影響度を調査済みである</t>
  </si>
  <si>
    <t>リスクを想定しているが、影響度は現在調査中である</t>
  </si>
  <si>
    <t>要因を把握し、対策を作成しているが、実施計画は立案されてない</t>
  </si>
  <si>
    <t>年間訓練計画を毎年立案し、定期的に訓練を実施している</t>
  </si>
  <si>
    <t>年間訓練計画を毎年立案し、定期的に訓練を実施しており、経営幹部も毎回参画している</t>
  </si>
  <si>
    <t>年間訓練計画を毎年立案し、定期的に訓練を実施しており、経営幹部も不定期だが参画している</t>
  </si>
  <si>
    <t>定期的な見直しの実施を規程化し、定期的な見直しを実施している。また見直し後のマニュアル類は経営者が承認を行っている</t>
  </si>
  <si>
    <t>定期的な見直しの実施を規程化し、定期的な見直しを実施している</t>
  </si>
  <si>
    <t>見直しに関する規程はなく、必要に応じて場当たり的に見直す程度である</t>
  </si>
  <si>
    <t>復旧体制を現在構築中</t>
  </si>
  <si>
    <t>復旧体制を構築していない</t>
  </si>
  <si>
    <t>全ての生産拠点・建屋・設備について対策済みである</t>
  </si>
  <si>
    <t>対策が必要な生産拠点・建屋・設備の一部について対策済みである</t>
  </si>
  <si>
    <r>
      <t>貸与資産（金型等）や重要資産は、被害を軽減するために対策（耐震</t>
    </r>
    <r>
      <rPr>
        <sz val="11"/>
        <rFont val="ＭＳ Ｐゴシック"/>
        <family val="3"/>
      </rPr>
      <t>対策、</t>
    </r>
    <r>
      <rPr>
        <sz val="11"/>
        <rFont val="ＭＳ Ｐゴシック"/>
        <family val="3"/>
      </rPr>
      <t>防火</t>
    </r>
    <r>
      <rPr>
        <sz val="11"/>
        <rFont val="ＭＳ Ｐゴシック"/>
        <family val="3"/>
      </rPr>
      <t>対策、防水対策</t>
    </r>
    <r>
      <rPr>
        <sz val="11"/>
        <rFont val="ＭＳ Ｐゴシック"/>
        <family val="3"/>
      </rPr>
      <t>等）された場所に保管されていますか</t>
    </r>
  </si>
  <si>
    <r>
      <t>生産設備の被害を軽減する対策（耐震、固定化、</t>
    </r>
    <r>
      <rPr>
        <sz val="11"/>
        <rFont val="ＭＳ Ｐゴシック"/>
        <family val="3"/>
      </rPr>
      <t>免震装置</t>
    </r>
    <r>
      <rPr>
        <sz val="11"/>
        <rFont val="ＭＳ Ｐゴシック"/>
        <family val="3"/>
      </rPr>
      <t>等）を実施していますか</t>
    </r>
  </si>
  <si>
    <t>契約文書によって事業継続計画（BCP）の策定を約定している</t>
  </si>
  <si>
    <t>BCPを策定する予定がないため、決めていない</t>
  </si>
  <si>
    <t>経営会議における定期報告ルール化など、経営者によるレビューの運用体制を構築し、定期的にレビューしている</t>
  </si>
  <si>
    <t>経営者によるレビューはしていない、或いはBCPを策定していない</t>
  </si>
  <si>
    <t>想定したリスクの一部についてのみ影響度を調査済みである</t>
  </si>
  <si>
    <t>リスクを想定しているが、影響度を調査していない</t>
  </si>
  <si>
    <t>リスクを想定していない</t>
  </si>
  <si>
    <r>
      <t>事業継続を阻害すると貴社が想定したリスクが発生した場合の影響度調査の結果、顧客への供給が停止する日数を把握</t>
    </r>
    <r>
      <rPr>
        <sz val="11"/>
        <rFont val="ＭＳ Ｐゴシック"/>
        <family val="3"/>
      </rPr>
      <t>していますか</t>
    </r>
    <r>
      <rPr>
        <sz val="11"/>
        <rFont val="ＭＳ Ｐゴシック"/>
        <family val="3"/>
      </rPr>
      <t xml:space="preserve">？
</t>
    </r>
    <r>
      <rPr>
        <sz val="6"/>
        <rFont val="ＭＳ Ｐゴシック"/>
        <family val="3"/>
      </rPr>
      <t xml:space="preserve">
</t>
    </r>
    <r>
      <rPr>
        <sz val="10"/>
        <rFont val="ＭＳ Ｐゴシック"/>
        <family val="3"/>
      </rPr>
      <t>（※一般的には、「在庫が尽きて製品出荷が滞る時点」から「被災拠点から最初の製品出荷が実現する時点」までの日数を指します。貴社の方針によっては、代替拠点からの製品出荷の時点という解釈をしても結構です。）</t>
    </r>
  </si>
  <si>
    <t>想定した全てのリスク（事象）に対して把握している</t>
  </si>
  <si>
    <t>想定したリスク（事象）の一部についてのみ把握している</t>
  </si>
  <si>
    <t>把握していない</t>
  </si>
  <si>
    <r>
      <t>生産・供給を再開するために必要な重要業務ごとに、目標復旧時間を設定</t>
    </r>
    <r>
      <rPr>
        <sz val="11"/>
        <rFont val="ＭＳ Ｐゴシック"/>
        <family val="3"/>
      </rPr>
      <t>していますか</t>
    </r>
    <r>
      <rPr>
        <sz val="11"/>
        <rFont val="ＭＳ Ｐゴシック"/>
        <family val="3"/>
      </rPr>
      <t xml:space="preserve">？
</t>
    </r>
    <r>
      <rPr>
        <sz val="6"/>
        <rFont val="ＭＳ Ｐゴシック"/>
        <family val="3"/>
      </rPr>
      <t xml:space="preserve">
</t>
    </r>
    <r>
      <rPr>
        <sz val="10"/>
        <rFont val="ＭＳ Ｐゴシック"/>
        <family val="3"/>
      </rPr>
      <t>（※供給責任を果たすために供給再開までの日数（Ⅰ－３-Q2）を把握しておくのは当然として、供給再開を実現するための業務プロセスの把握をしておく必要があります。特に重要業務の目標復旧時間の設定をしておくことが肝要です。）</t>
    </r>
  </si>
  <si>
    <t>一部の重要業務についてのみ設定済みである</t>
  </si>
  <si>
    <t>要因は把握しているが、対策の作成、実施ともにされていない</t>
  </si>
  <si>
    <t>要因を把握していない</t>
  </si>
  <si>
    <r>
      <t xml:space="preserve">重要業務を目標復旧時間以内に復旧するにあたり、必要となる要員の人数とスキルを把握し対策を立案のうえ、実施していますか？
</t>
    </r>
    <r>
      <rPr>
        <sz val="6"/>
        <rFont val="ＭＳ Ｐゴシック"/>
        <family val="3"/>
      </rPr>
      <t xml:space="preserve">
</t>
    </r>
    <r>
      <rPr>
        <sz val="10"/>
        <rFont val="ＭＳ Ｐゴシック"/>
        <family val="3"/>
      </rPr>
      <t>（※不測の事態が発生した場合には限られた経営資源だけで重要業務の復旧を迫られますが、ヒトも例外ではありません。重要業務の復旧に必要な要員のスキル・人数を把握のうえ、平時において代替要員の確保方法の検討だけではなく、代替要員のスキル養成が重要です。（例：多能工化やクロストレーニング、複数班による交代勤務、代替拠点の立ち上げ訓練など））</t>
    </r>
  </si>
  <si>
    <t>必要となる要員の人数とスキルについて、どちらかを把握していない</t>
  </si>
  <si>
    <t>必要となる要員の人数とスキルの両方を把握していない</t>
  </si>
  <si>
    <t>年間教育計画を毎年立案し、定期的に教育を実施している</t>
  </si>
  <si>
    <t>年間訓練計画を毎年立案し、定期的に訓練を実施しているが、経営幹部は参画していない</t>
  </si>
  <si>
    <r>
      <t xml:space="preserve">生産・供給再開に必要な設備・情報インフラ・物品などの生産要素や、各設備の修理業者の連絡先について、リストを整備していますか？
</t>
    </r>
    <r>
      <rPr>
        <sz val="10"/>
        <rFont val="ＭＳ Ｐゴシック"/>
        <family val="3"/>
      </rPr>
      <t>（※生産要素に関し、災害発生時に被害状況の確認や復旧迅速化に利用できるようなレベルの設備・物品リストや設備修理業者リストを作成しておくことが重要です。）</t>
    </r>
  </si>
  <si>
    <r>
      <t>生産設備や生産ラインが被災した場合に備え、復旧するための修理及び保守の体制を構築</t>
    </r>
    <r>
      <rPr>
        <sz val="11"/>
        <rFont val="ＭＳ Ｐゴシック"/>
        <family val="3"/>
      </rPr>
      <t>して</t>
    </r>
    <r>
      <rPr>
        <sz val="11"/>
        <rFont val="ＭＳ Ｐゴシック"/>
        <family val="3"/>
      </rPr>
      <t>いますか？</t>
    </r>
  </si>
  <si>
    <r>
      <t xml:space="preserve">生産ラインが被災した際に、貴社で設定した目標復旧時間以内に復旧するために必要となる設備・資材を確保できますか？
</t>
    </r>
    <r>
      <rPr>
        <sz val="10"/>
        <rFont val="ＭＳ Ｐゴシック"/>
        <family val="3"/>
      </rPr>
      <t>（※とりわけ汎用性のない特殊設備の脆弱性を調査し、被災時の対策を検討しておくことが望まれます。汎用性のない特殊設備とは、「その設備の再調達が困難」「その設備の修理が困難」「その設備の借入も困難」などの制約が大きい設備を指します。つまり、その設備の稼働が生産再開におけるボトルネックになっている場合です。）</t>
    </r>
  </si>
  <si>
    <r>
      <t>必要不可欠な情報システム</t>
    </r>
    <r>
      <rPr>
        <sz val="11"/>
        <rFont val="ＭＳ Ｐゴシック"/>
        <family val="3"/>
      </rPr>
      <t>や復旧に不可欠な重要データ</t>
    </r>
    <r>
      <rPr>
        <sz val="11"/>
        <rFont val="ＭＳ Ｐゴシック"/>
        <family val="3"/>
      </rPr>
      <t>に対する対策を実施していますか？（耐震/減災対応や自家発電等）</t>
    </r>
  </si>
  <si>
    <t>全ての重要な情報システムや復旧に不可欠な重要データについて、二重化、冗長化、あるいは地理的に離れた拠点でのバックアップ体制を構築している</t>
  </si>
  <si>
    <t>一部の情報システム或いは復旧に不可欠な重要データについて、二重化、冗長化、バックアップ体制を構築している</t>
  </si>
  <si>
    <t>全く想定、準備していない</t>
  </si>
  <si>
    <r>
      <t>本社（または自社の中枢機能を担っている拠点）が被災した場合を想定して、同時に被災しない拠点を本社機能を代替する拠点として構築、或いはテレワークなどその他の手段で非常時においても中枢機能の業務を継続できる仕組みを構築</t>
    </r>
    <r>
      <rPr>
        <sz val="11"/>
        <rFont val="ＭＳ Ｐゴシック"/>
        <family val="3"/>
      </rPr>
      <t>していますか</t>
    </r>
    <r>
      <rPr>
        <sz val="11"/>
        <rFont val="ＭＳ Ｐゴシック"/>
        <family val="3"/>
      </rPr>
      <t xml:space="preserve">？
</t>
    </r>
    <r>
      <rPr>
        <sz val="6"/>
        <rFont val="ＭＳ Ｐゴシック"/>
        <family val="3"/>
      </rPr>
      <t xml:space="preserve">
</t>
    </r>
    <r>
      <rPr>
        <sz val="10"/>
        <rFont val="ＭＳ Ｐゴシック"/>
        <family val="3"/>
      </rPr>
      <t>（※中枢機能：経営者を含む対策本部、財務、経理、人事委、広報など　（内閣府ガイドラインより））</t>
    </r>
  </si>
  <si>
    <t>本社機能を代替する代替拠点、或いはその他の手段で非常時においても中枢機能の業務を継続できる仕組みを構築している</t>
  </si>
  <si>
    <t>復旧期間を考慮した適正な製品在庫を備蓄しているが、定期的（年１回以上）な見直しは行っていない</t>
  </si>
  <si>
    <r>
      <t>重要サプライヤが供給停止に陥った際でも、自社の生産活動が停止しないよう、当該サプライヤの代替生産拠点または代替サプライヤの確保等、</t>
    </r>
    <r>
      <rPr>
        <sz val="11"/>
        <rFont val="ＭＳ Ｐゴシック"/>
        <family val="3"/>
      </rPr>
      <t>サプライヤの対策状況を把握していますか？</t>
    </r>
  </si>
  <si>
    <t>自社内で代替品採用に向けた評価・認定を実施し、顧客承認が必要な場合は顧客に対し代替品の提案および承認要請を計画的に実施している</t>
  </si>
  <si>
    <t>自社内での評価・認定・顧客承認申請などは未実施だが、代替品候補のリストアップはしている</t>
  </si>
  <si>
    <r>
      <t>顧客への供給及び自社への納入に対して、</t>
    </r>
    <r>
      <rPr>
        <sz val="11"/>
        <rFont val="ＭＳ Ｐゴシック"/>
        <family val="3"/>
      </rPr>
      <t>平時の輸送ルートを把握し</t>
    </r>
    <r>
      <rPr>
        <sz val="11"/>
        <rFont val="ＭＳ Ｐゴシック"/>
        <family val="3"/>
      </rPr>
      <t>、またその輸送ルートが</t>
    </r>
    <r>
      <rPr>
        <sz val="11"/>
        <rFont val="ＭＳ Ｐゴシック"/>
        <family val="3"/>
      </rPr>
      <t>遮断された場合の代替ルートについて対策が立案</t>
    </r>
    <r>
      <rPr>
        <sz val="11"/>
        <rFont val="ＭＳ Ｐゴシック"/>
        <family val="3"/>
      </rPr>
      <t>されていますか？</t>
    </r>
  </si>
  <si>
    <r>
      <t xml:space="preserve">自社の被害状況について、タイムリーに顧客に連絡する体制・方法を定めていますか。 また、顧客と合意できていますか？
</t>
    </r>
    <r>
      <rPr>
        <sz val="10"/>
        <rFont val="ＭＳ Ｐゴシック"/>
        <family val="3"/>
      </rPr>
      <t>（※緊急時に連絡を取るべき部署・担当者・社内外の利害関係者のコンタクトリストを作成して常に最新の状態に維持管理しておくことが重要です。）</t>
    </r>
  </si>
  <si>
    <r>
      <t>サプライヤ</t>
    </r>
    <r>
      <rPr>
        <sz val="11"/>
        <rFont val="ＭＳ Ｐゴシック"/>
        <family val="3"/>
      </rPr>
      <t>に事業継続計画（BCP）の策定を要請していますか？</t>
    </r>
  </si>
  <si>
    <t>文書によって事業継続計画の策定（BCP）を要請しており、その策定を支援する資料を提供している</t>
  </si>
  <si>
    <t>説明会を開催し、事業継続計画（BCP）の策定を要請している</t>
  </si>
  <si>
    <r>
      <t>サプライヤ</t>
    </r>
    <r>
      <rPr>
        <sz val="11"/>
        <rFont val="ＭＳ Ｐゴシック"/>
        <family val="3"/>
      </rPr>
      <t>の事業継続能力を定期的に評価していますか？</t>
    </r>
  </si>
  <si>
    <r>
      <t>重要</t>
    </r>
    <r>
      <rPr>
        <sz val="11"/>
        <rFont val="ＭＳ Ｐゴシック"/>
        <family val="3"/>
      </rPr>
      <t>サプライヤ</t>
    </r>
    <r>
      <rPr>
        <sz val="11"/>
        <rFont val="ＭＳ Ｐゴシック"/>
        <family val="3"/>
      </rPr>
      <t>の事業継続能力の評価結果を自社の事業継続計画（BCP）に反映していますか？</t>
    </r>
  </si>
  <si>
    <t>自社のＢＣＰ見直し手順を定めた文書にて、重要サプライヤの事業継続計画（BCP）評価結果を反映する旨の記載があり、実際に反映していることをレビューする仕組みが整っている</t>
  </si>
  <si>
    <t>重要サプライヤにて問題となる事象・アイテムが発見された際に、都度、自社の事業継続計画（BCP）に反映させている</t>
  </si>
  <si>
    <t xml:space="preserve">経営者はBCMの必要性とメリットを理解し、自社の経営理念（存在意義など）やビジョン（将来の絵姿）を踏まえ、自社の事業継続に対する考え方を示す基本方針を策定していますか？ </t>
  </si>
  <si>
    <t>経営者は、事業継続に関して組織的な対応をするために、全社的な推進責任者と推進担当部門を決めていますか？</t>
  </si>
  <si>
    <t>BCP策定以降も、継続的な取り組みをするための推進責任者と推進担当部門を決めている</t>
  </si>
  <si>
    <t>BCPを策定するまでは決めていたが、策定完了以降は継続的な取り組みをするための推進責任者と推進担当部門を決めていない</t>
  </si>
  <si>
    <t>現在、文書化をしている最中である</t>
  </si>
  <si>
    <t>文書化の予定はあるが、未だ着手していない</t>
  </si>
  <si>
    <t>文書化の予定はない</t>
  </si>
  <si>
    <r>
      <t>自社の事業継続を阻害する可能性のあるリスクやその発生規模を想定し、想定したリスクが発生した場合における貴社の事業継続・再開に与える影響度を調査</t>
    </r>
    <r>
      <rPr>
        <sz val="11"/>
        <rFont val="ＭＳ Ｐゴシック"/>
        <family val="3"/>
      </rPr>
      <t>していますか</t>
    </r>
    <r>
      <rPr>
        <sz val="11"/>
        <rFont val="ＭＳ Ｐゴシック"/>
        <family val="3"/>
      </rPr>
      <t xml:space="preserve">？
</t>
    </r>
    <r>
      <rPr>
        <sz val="6"/>
        <rFont val="ＭＳ Ｐゴシック"/>
        <family val="3"/>
      </rPr>
      <t xml:space="preserve">
</t>
    </r>
    <r>
      <rPr>
        <sz val="10"/>
        <rFont val="ＭＳ Ｐゴシック"/>
        <family val="3"/>
      </rPr>
      <t>（※日本国内では震度６強レベルの地震をリスクとして想定することが多いですが、震度レベルに応じた影響度調査や供給停止時間などを検討しておくことが望ましいと考えます。また、地震だけでなく、工場火災や感染症などの様々なリスクが及ぼす影響についても検討しておくことが望まれます。）</t>
    </r>
  </si>
  <si>
    <t>影響度調査の対象として想定しているリスク（事象）を選択願います。
（複数選択可）</t>
  </si>
  <si>
    <t>「BCP緊急発動基準」を明確にしている具体的なリスクを選択願います。
（複数選択可）</t>
  </si>
  <si>
    <t>文書にて策定しているが、関係者への周知が徹底されていない</t>
  </si>
  <si>
    <t>文書にて策定されていない</t>
  </si>
  <si>
    <t>重要業務を目標復旧時間以内に復旧するにあたり、ボトルネック（特に金・時間がかかる要因や復旧が困難な要因）を把握し対策を作成、実施していますか？</t>
  </si>
  <si>
    <r>
      <t xml:space="preserve">事業継続に関する基礎知識の提供・自社BCMの周知・最新動向の把握等を目的とした教育を定期的に実施していますか？
</t>
    </r>
    <r>
      <rPr>
        <sz val="10"/>
        <rFont val="ＭＳ Ｐゴシック"/>
        <family val="3"/>
      </rPr>
      <t>（※担当業務や職務階層の違いなどによって教育・訓練すべき内容は異なりますので、各社員に応じた適切な教育計画を立てて実行することが実践的です。）</t>
    </r>
  </si>
  <si>
    <t>整備しているが、定期的（年1回以上）に見直していない</t>
  </si>
  <si>
    <t>平時においても、同一製品を複数の生産拠点で生産（生産拠点の分散化）していますか？</t>
  </si>
  <si>
    <r>
      <t xml:space="preserve">平時には生産拠点を分散化していない製品、或いは平時に生産拠点を分散化している製品でもそれらの生産拠点以外に、非常時には臨時で代替製造できる生産拠点を、自社の他拠点・製造委託先企業・遠地の同業他社などを想定して準備していますか？
</t>
    </r>
    <r>
      <rPr>
        <sz val="10"/>
        <rFont val="ＭＳ Ｐゴシック"/>
        <family val="3"/>
      </rPr>
      <t>（※平時から現在の拠点と同等の生産能力を持つ拠点の多重化は一般的に困難ですが、非常時には臨時で製造を代替できる生産拠点の想定だけ実施し、平時には設備投資をせずに立ち上げ訓練だけ実施するなど実現しやすい方法を検討し、現地復旧戦略を補完する何らかの代替手段を検討することが重要です。）</t>
    </r>
  </si>
  <si>
    <t>復旧期間を考慮した適正な製品在庫を備蓄し、定期的（年1回以上）に見直ししており、また生産拠点と同時に被災する可能性が少ない遠地に保管された在庫がある</t>
  </si>
  <si>
    <t>復旧期間を考慮した適正な製品在庫を備蓄し、定期的（年１回以上）に見直ししている</t>
  </si>
  <si>
    <t>把握出来ていない</t>
  </si>
  <si>
    <r>
      <t xml:space="preserve">有事の際、サプライヤ協同支援等のために顧客からサプライヤ情報（購入部品、立地、連絡先など）の開示を求められたときに、迅速に対応することが可能ですか？ 
</t>
    </r>
    <r>
      <rPr>
        <sz val="10"/>
        <rFont val="ＭＳ Ｐゴシック"/>
        <family val="3"/>
      </rPr>
      <t>（※有事の際にはサプライヤの被災状況調査に加え、被災したサプライヤの支援を行っていかなければならない可能性があります。またサプライチェーンの早期復旧のためには自社単独での支援だけではなく顧客企業と協同でサプライヤを支援する局面も考えられます。そのためにも自社が取引しているサプライヤ情報の最新版を常時印刷しておくなど非常時にも閲覧可能な対策を施したうえで、顧客企業との協同支援のための情報開示可否を迅速に判断するルールを明確化しておくことが重要です。）</t>
    </r>
  </si>
  <si>
    <t>文書にて策定し、必要とされる全ての関係者に周知徹底されている</t>
  </si>
  <si>
    <t>サプライチェーン事業継続調査票</t>
  </si>
  <si>
    <t>※ 全設問最高点を100として換算しています。 （　a=b/c *100　）</t>
  </si>
  <si>
    <t>緊急対策本部の設置条件、緊急時の組織体制と責任者および権限、参集場所と参集方法などをきめ細かく記載した文書ができており、教育・訓練等により関係者への周知徹底が図られている</t>
  </si>
  <si>
    <t>緊急対策本部に関する文書は作成できているが、教育・訓練等による関係者への周知徹底が不充分なため、有事の際に円滑に運営できるかどうか心配がある</t>
  </si>
  <si>
    <t>全ての製品について生産拠点を分散化している</t>
  </si>
  <si>
    <t>半数以上の製品について生産拠点を分散化している</t>
  </si>
  <si>
    <t>半数未満の製品について生産拠点を分散化している</t>
  </si>
  <si>
    <t>地震等の災害が発生した際、自社の被害状況を確認し、自社営業部署に伝達する体制・方法を定めていますか？</t>
  </si>
  <si>
    <t>注2）本調査票に関する補足情報は、『サプライチェーン事業継続調査票の解説書』（http://www.jeita.or.jp/）をご参照下さい。</t>
  </si>
  <si>
    <t>対策1</t>
  </si>
  <si>
    <t>対策2</t>
  </si>
  <si>
    <t>対策3</t>
  </si>
  <si>
    <t>対策4</t>
  </si>
  <si>
    <t>対策5</t>
  </si>
  <si>
    <t>対策6</t>
  </si>
  <si>
    <t>対策7</t>
  </si>
  <si>
    <t>優先業務1</t>
  </si>
  <si>
    <t>優先業務2</t>
  </si>
  <si>
    <t>優先業務3</t>
  </si>
  <si>
    <t>優先業務4</t>
  </si>
  <si>
    <t>優先業務5</t>
  </si>
  <si>
    <t>対策内容</t>
  </si>
  <si>
    <r>
      <t>目標復旧時間以内に重要業務を再開させるための復旧計画</t>
    </r>
    <r>
      <rPr>
        <sz val="11"/>
        <rFont val="ＭＳ Ｐゴシック"/>
        <family val="3"/>
      </rPr>
      <t>を</t>
    </r>
    <r>
      <rPr>
        <sz val="11"/>
        <rFont val="ＭＳ Ｐゴシック"/>
        <family val="3"/>
      </rPr>
      <t>文書にて策定</t>
    </r>
    <r>
      <rPr>
        <sz val="11"/>
        <rFont val="ＭＳ Ｐゴシック"/>
        <family val="3"/>
      </rPr>
      <t>し、周知されていますか？</t>
    </r>
  </si>
  <si>
    <t>生産設備や生産ラインが被災した場合、復旧までの間、顧客への製品供給は在庫で対応可能ですか？また、適正な在庫量（製品在庫）の見直しを定期的（年1回以上）に実施していますか？</t>
  </si>
  <si>
    <t>特記事項</t>
  </si>
  <si>
    <t>見込み日数</t>
  </si>
  <si>
    <t>策定済みであり、経営幹部を含めた承認プロセスのもとで、最終的に経営者自身が承認を行っている</t>
  </si>
  <si>
    <t>策定済みであるが、経営幹部や経営者の正式な承認行為はなされていない</t>
  </si>
  <si>
    <t>ボトルネックの要因を把握し、対策を作成、実施済である</t>
  </si>
  <si>
    <t>要因を把握し、対策を作成のうえ、投資を含めた実施計画が立案されている</t>
  </si>
  <si>
    <t>不定期だが訓練を実施している</t>
  </si>
  <si>
    <t>BCPを策定していない</t>
  </si>
  <si>
    <t>ボトルネックとなる特殊設備を含め、必要な設備、資材を全て確保できる</t>
  </si>
  <si>
    <t>目標復旧時間内に復旧するために必要な設備・資材の把握ができていない</t>
  </si>
  <si>
    <t>一部のリスクに対し明確になっている</t>
  </si>
  <si>
    <t>整備しており、定期的（年1回以上）に見直している</t>
  </si>
  <si>
    <t>整備していない</t>
  </si>
  <si>
    <t>復旧体制は構築済みであり、要員も確保の見込み</t>
  </si>
  <si>
    <t>対策出来ていない</t>
  </si>
  <si>
    <t>本社機能を代替する代替拠点、或いはその他の手段で非常時においても中枢機能の業務を継続できる仕組みを導入中だが、構築は未完了</t>
  </si>
  <si>
    <t>非常時に中枢機能の業務を継続できる仕組みがない</t>
  </si>
  <si>
    <t>全く取り組んでいない</t>
  </si>
  <si>
    <t>評価する仕組みがない。あるいは評価していない</t>
  </si>
  <si>
    <t>反映する仕組みがない。あるいは反映していない</t>
  </si>
  <si>
    <t>外部専門家からの情報を把握する担当部署/担当者を決めており、自社ＢＣＭの定期的見直しの際に当該情報を加味して判断する仕組みを構築している</t>
  </si>
  <si>
    <t>外部専門家からの情報を把握する担当部署/担当者を決めているが、ＢＣＭあるいは活動への反映は部署/担当任せになっている</t>
  </si>
  <si>
    <t>外部専門家からの情報を入手する仕組みを持っていない。あるいは入手していない</t>
  </si>
  <si>
    <r>
      <t>【回答企業情報】</t>
    </r>
    <r>
      <rPr>
        <sz val="9"/>
        <color indexed="8"/>
        <rFont val="ＭＳ Ｐゴシック"/>
        <family val="3"/>
      </rPr>
      <t>※お取組み状況をご回答頂く拠点の情報を下記にご入力ください。(*印：必須入力項目）</t>
    </r>
  </si>
  <si>
    <t>'QUESTIONNAIRE'!</t>
  </si>
  <si>
    <t>a) 50人以下</t>
  </si>
  <si>
    <t>b) 51-100人</t>
  </si>
  <si>
    <t>c) 101-300人</t>
  </si>
  <si>
    <t>d) 301-1000人</t>
  </si>
  <si>
    <t>e) 1001-5000人</t>
  </si>
  <si>
    <t>f) 5001人以上</t>
  </si>
  <si>
    <t>追加項目1</t>
  </si>
  <si>
    <t>追加項目2</t>
  </si>
  <si>
    <t>追加項目3</t>
  </si>
  <si>
    <t>追加項目4</t>
  </si>
  <si>
    <t>追加項目5</t>
  </si>
  <si>
    <t>追加項目6</t>
  </si>
  <si>
    <t>任意6</t>
  </si>
  <si>
    <t>その他自然災害</t>
  </si>
  <si>
    <t>主要なサプライヤが、その先のサプライヤの対策状況を把握していることを確認している</t>
  </si>
  <si>
    <t>主要なサプライヤに対し、その先のサプライヤの対策状況を把握するよう要請している</t>
  </si>
  <si>
    <t>主要なサプライヤについて把握している</t>
  </si>
  <si>
    <t>主要なサプライヤについて把握している最中である</t>
  </si>
  <si>
    <t>-- 標準質問群はここまでです。 --</t>
  </si>
  <si>
    <t>例：～～調達部</t>
  </si>
  <si>
    <t>例：  Mail   sample@xxx.com</t>
  </si>
  <si>
    <t>例：　TEL   000-111-xxxx</t>
  </si>
  <si>
    <t>任意1  (例：調査年度）  2014年度</t>
  </si>
  <si>
    <t>任意2  (例：依頼先企業名)  △△△株式会社</t>
  </si>
  <si>
    <t>任意3  (例：管理番号(調査依頼先企業))　A01234</t>
  </si>
  <si>
    <r>
      <t xml:space="preserve">手順書・マニュアルの理解促進や決められた手順通りに動ける能力向上を目的とした訓練を、定期的に実施していますか？
</t>
    </r>
    <r>
      <rPr>
        <sz val="6"/>
        <rFont val="ＭＳ Ｐゴシック"/>
        <family val="3"/>
      </rPr>
      <t xml:space="preserve">
</t>
    </r>
    <r>
      <rPr>
        <sz val="10"/>
        <rFont val="ＭＳ Ｐゴシック"/>
        <family val="3"/>
      </rPr>
      <t>（※内閣府ガイドライン等によると、BCPやマニュアルに基づき役割分担や手順等を机上訓練などによる内容確認（ウォークスルー）や、重要な動作を反復して身に着ける実働訓練（ドリル）などがある。）</t>
    </r>
  </si>
  <si>
    <r>
      <t xml:space="preserve">想定外の事象に対し臨機応変かつ迅速に判断し行動できる能力向上を目的として、復旧戦略や代替戦略等の実行にあたり経営判断も必要となる状況を想定した訓練を、経営幹部も参画のうえで定期的に実施していますか？
</t>
    </r>
    <r>
      <rPr>
        <sz val="6"/>
        <rFont val="ＭＳ Ｐゴシック"/>
        <family val="3"/>
      </rPr>
      <t xml:space="preserve">
</t>
    </r>
    <r>
      <rPr>
        <sz val="10"/>
        <rFont val="ＭＳ Ｐゴシック"/>
        <family val="3"/>
      </rPr>
      <t>（※内閣府ガイドライン等によると、災害模擬演習（モックディザスター）・状況想定訓練（シミュレーション）・役割演技法訓練（ロールプレイング）・総合演習（フルスケールエクササイズ）などがあり、また経済産業省ではシナリオ非提示型シミュレーション訓練を提唱している。）</t>
    </r>
  </si>
  <si>
    <r>
      <t xml:space="preserve">事業継続上、必要不可欠な重要１次サプライヤ（直接取引先）を明確化のうえ所在地（工場・営業所等）を把握するとともに、その１次サプライヤ（直接取引先）に対して、その先のサプライヤの所在地を把握するよう要請していますか？
</t>
    </r>
    <r>
      <rPr>
        <sz val="10"/>
        <rFont val="ＭＳ Ｐゴシック"/>
        <family val="3"/>
      </rPr>
      <t>（※ICT産業ではサプライチェーンが複雑に錯綜しているため、有事の際に１次サプライヤ（直接取引先）だけではなく、上流サプライヤの事業継続・製品供給が自社の製品供給のボトルネックになることも稀なことではありません。）</t>
    </r>
  </si>
  <si>
    <t>重点管理すべき１次サプライヤ（直接取引先）の所在地をすべて把握のうえ、その１次サプライヤ（直接取引先）が、その先のサプライヤの所在地を把握出来ていることを確認している</t>
  </si>
  <si>
    <t>重点管理すべき１次サプライヤ（直接取引先）の所在地をすべて把握のうえ、その１次サプライヤ（直接取引先）に対し、その先のサプライヤの所在地を把握するよう要請している</t>
  </si>
  <si>
    <t>重点管理すべき１次サプライヤ（直接取引先）の所在地をすべて把握している</t>
  </si>
  <si>
    <t>重点管理すべき１次サプライヤ（直接取引先）は明確化しているが、所在地はすべてを把握していない</t>
  </si>
  <si>
    <t>重点管理すべき１次サプライヤ（直接取引先）を明確化していない</t>
  </si>
  <si>
    <t>$S$31</t>
  </si>
  <si>
    <t>$S$36</t>
  </si>
  <si>
    <t>$S$41</t>
  </si>
  <si>
    <t>$S$46</t>
  </si>
  <si>
    <t>$S$49</t>
  </si>
  <si>
    <t>$S$53</t>
  </si>
  <si>
    <t>$S$54</t>
  </si>
  <si>
    <t>$S$55</t>
  </si>
  <si>
    <t>$S$56</t>
  </si>
  <si>
    <t>$S$57</t>
  </si>
  <si>
    <t>$S$58</t>
  </si>
  <si>
    <t>$S$59</t>
  </si>
  <si>
    <t>$U$54</t>
  </si>
  <si>
    <t>$U$55</t>
  </si>
  <si>
    <t>$U$56</t>
  </si>
  <si>
    <t>$U$57</t>
  </si>
  <si>
    <t>$U$58</t>
  </si>
  <si>
    <t>$U$59</t>
  </si>
  <si>
    <t>$S$60</t>
  </si>
  <si>
    <t>$S$66</t>
  </si>
  <si>
    <t>$S$69</t>
  </si>
  <si>
    <t>$S$70</t>
  </si>
  <si>
    <t>$S$71</t>
  </si>
  <si>
    <t>$S$72</t>
  </si>
  <si>
    <t>$S$73</t>
  </si>
  <si>
    <t>$S$74</t>
  </si>
  <si>
    <t>$U$69</t>
  </si>
  <si>
    <t>$U$70</t>
  </si>
  <si>
    <t>$U$71</t>
  </si>
  <si>
    <t>$U$72</t>
  </si>
  <si>
    <t>$U$73</t>
  </si>
  <si>
    <t>$U$74</t>
  </si>
  <si>
    <t>$S$75</t>
  </si>
  <si>
    <t>$S$79</t>
  </si>
  <si>
    <t>$S$82</t>
  </si>
  <si>
    <t>$S$83</t>
  </si>
  <si>
    <t>$S$84</t>
  </si>
  <si>
    <t>$S$85</t>
  </si>
  <si>
    <t>$S$86</t>
  </si>
  <si>
    <t>$S$87</t>
  </si>
  <si>
    <t>$S$90</t>
  </si>
  <si>
    <t>$S$93</t>
  </si>
  <si>
    <t>$S$98</t>
  </si>
  <si>
    <t>$S$104</t>
  </si>
  <si>
    <t>$S$107</t>
  </si>
  <si>
    <t>$S$110</t>
  </si>
  <si>
    <t>$S$115</t>
  </si>
  <si>
    <t>$S$122</t>
  </si>
  <si>
    <t>$S$125</t>
  </si>
  <si>
    <t>$S$128</t>
  </si>
  <si>
    <t>$S$134</t>
  </si>
  <si>
    <t>$S$136</t>
  </si>
  <si>
    <t>$S$138</t>
  </si>
  <si>
    <t>$S$142</t>
  </si>
  <si>
    <t>$S$143</t>
  </si>
  <si>
    <t>$S$144</t>
  </si>
  <si>
    <t>$S$145</t>
  </si>
  <si>
    <t>$S$146</t>
  </si>
  <si>
    <t>$S$147</t>
  </si>
  <si>
    <t>$S$148</t>
  </si>
  <si>
    <t>$S$150</t>
  </si>
  <si>
    <t>$S$155</t>
  </si>
  <si>
    <t>$S$160</t>
  </si>
  <si>
    <t>$S$166</t>
  </si>
  <si>
    <t>$S$168</t>
  </si>
  <si>
    <t>$S$170</t>
  </si>
  <si>
    <t>$S$173</t>
  </si>
  <si>
    <t>$S$179</t>
  </si>
  <si>
    <t>$S$184</t>
  </si>
  <si>
    <t>$S$189</t>
  </si>
  <si>
    <t>$S$193</t>
  </si>
  <si>
    <t>$S$200</t>
  </si>
  <si>
    <t>$S$203</t>
  </si>
  <si>
    <t>$S$206</t>
  </si>
  <si>
    <t>$S$212</t>
  </si>
  <si>
    <t>$S$217</t>
  </si>
  <si>
    <t>$S$222</t>
  </si>
  <si>
    <t>$S$225</t>
  </si>
  <si>
    <t>$S$229</t>
  </si>
  <si>
    <t>$S$235</t>
  </si>
  <si>
    <t>$S$240</t>
  </si>
  <si>
    <t>$S$245</t>
  </si>
  <si>
    <t>$S$250</t>
  </si>
  <si>
    <t>$S$255</t>
  </si>
  <si>
    <t>$S$260</t>
  </si>
  <si>
    <t>$S$265</t>
  </si>
  <si>
    <t>$S$270</t>
  </si>
  <si>
    <t>$S$275</t>
  </si>
  <si>
    <t>$S$280</t>
  </si>
  <si>
    <t>a</t>
  </si>
  <si>
    <t>b</t>
  </si>
  <si>
    <t>消耗品の出荷</t>
  </si>
  <si>
    <t>消耗品の生産</t>
  </si>
  <si>
    <t>装置の出荷</t>
  </si>
  <si>
    <t>装置の製造</t>
  </si>
  <si>
    <t>c</t>
  </si>
  <si>
    <t>社外秘としています</t>
  </si>
  <si>
    <t>必要品の購入、社内での修復対応</t>
  </si>
  <si>
    <t>d</t>
  </si>
  <si>
    <t>(株)ディスコ</t>
  </si>
  <si>
    <t>日本</t>
  </si>
  <si>
    <t>広島県</t>
  </si>
  <si>
    <t>呉市</t>
  </si>
  <si>
    <t>https://www.disco.co.jp/jp/</t>
  </si>
  <si>
    <t>2008年</t>
  </si>
  <si>
    <t>BCMコミッティーを毎月開催［チェアマン：社長］</t>
  </si>
  <si>
    <t>放射線汚染地域
Jアラート</t>
  </si>
  <si>
    <t>放射線汚染
火山噴火</t>
  </si>
  <si>
    <t>BCP対象組織は毎月BCM活動を実施し、エビデンスを記録。</t>
  </si>
  <si>
    <t>社員に必要なパフォーマンスとして創造力の強化を業務の一環としと活動している</t>
  </si>
  <si>
    <t>内製対応できる範囲を順次拡大</t>
  </si>
  <si>
    <t>生産拠点全て免震棟とした</t>
  </si>
  <si>
    <t>更なる分散化を推進中</t>
  </si>
  <si>
    <t>製品在庫はない。重要製品に対する原材料を6ヶ月以上備蓄し対応。</t>
  </si>
  <si>
    <t>重要製品に対する原材料を6ヶ月以上備蓄し対応。</t>
  </si>
  <si>
    <t>桑畑工場</t>
  </si>
  <si>
    <t>737-0161</t>
  </si>
  <si>
    <t>郷原町4010-1</t>
  </si>
  <si>
    <t>0823-72-1010</t>
  </si>
  <si>
    <t>精密加工装置
精密加工ツール［ブレード、ホイール］</t>
  </si>
  <si>
    <t>総務部　BCM推進チーム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</si>
</sst>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3"/>
    </font>
    <font>
      <sz val="11"/>
      <color indexed="8"/>
      <name val="ＭＳ Ｐゴシック"/>
      <family val="3"/>
    </font>
    <font>
      <sz val="6"/>
      <name val="ＭＳ Ｐゴシック"/>
      <family val="3"/>
    </font>
    <font>
      <b/>
      <sz val="16"/>
      <color indexed="8"/>
      <name val="ＭＳ Ｐゴシック"/>
      <family val="3"/>
    </font>
    <font>
      <b/>
      <sz val="12"/>
      <color indexed="8"/>
      <name val="ＭＳ Ｐゴシック"/>
      <family val="3"/>
    </font>
    <font>
      <sz val="12"/>
      <color indexed="8"/>
      <name val="ＭＳ Ｐゴシック"/>
      <family val="3"/>
    </font>
    <font>
      <b/>
      <sz val="12"/>
      <color indexed="9"/>
      <name val="ＭＳ Ｐゴシック"/>
      <family val="3"/>
    </font>
    <font>
      <sz val="8"/>
      <color indexed="8"/>
      <name val="ＭＳ Ｐゴシック"/>
      <family val="3"/>
    </font>
    <font>
      <sz val="9"/>
      <color indexed="8"/>
      <name val="ＭＳ Ｐゴシック"/>
      <family val="3"/>
    </font>
    <font>
      <sz val="12"/>
      <name val="ＭＳ Ｐゴシック"/>
      <family val="3"/>
    </font>
    <font>
      <sz val="9"/>
      <color indexed="8"/>
      <name val="MS UI Gothic"/>
      <family val="3"/>
    </font>
    <font>
      <b/>
      <sz val="11"/>
      <color indexed="9"/>
      <name val="ＭＳ Ｐゴシック"/>
      <family val="3"/>
    </font>
    <font>
      <sz val="11"/>
      <color indexed="10"/>
      <name val="ＭＳ Ｐゴシック"/>
      <family val="3"/>
    </font>
    <font>
      <sz val="10"/>
      <color indexed="8"/>
      <name val="ＭＳ Ｐゴシック"/>
      <family val="3"/>
    </font>
    <font>
      <sz val="6"/>
      <color indexed="8"/>
      <name val="ＭＳ Ｐゴシック"/>
      <family val="3"/>
    </font>
    <font>
      <b/>
      <sz val="18"/>
      <color indexed="8"/>
      <name val="ＭＳ Ｐゴシック"/>
      <family val="3"/>
    </font>
    <font>
      <b/>
      <sz val="11"/>
      <color indexed="8"/>
      <name val="ＭＳ Ｐゴシック"/>
      <family val="3"/>
    </font>
    <font>
      <sz val="9"/>
      <color indexed="62"/>
      <name val="ＭＳ Ｐゴシック"/>
      <family val="3"/>
    </font>
    <font>
      <sz val="9"/>
      <name val="ＭＳ Ｐゴシック"/>
      <family val="3"/>
    </font>
    <font>
      <b/>
      <sz val="9"/>
      <name val="ＭＳ Ｐゴシック"/>
      <family val="3"/>
    </font>
    <font>
      <sz val="12"/>
      <color indexed="12"/>
      <name val="ＭＳ Ｐゴシック"/>
      <family val="3"/>
    </font>
    <font>
      <sz val="10"/>
      <name val="ＭＳ Ｐゴシック"/>
      <family val="3"/>
    </font>
    <font>
      <sz val="8"/>
      <name val="ＭＳ Ｐゴシック"/>
      <family val="3"/>
    </font>
    <font>
      <sz val="11"/>
      <name val="ＭＳ Ｐゴシック"/>
      <family val="3"/>
    </font>
    <font>
      <b/>
      <sz val="11"/>
      <name val="ＭＳ Ｐゴシック"/>
      <family val="3"/>
    </font>
    <font>
      <b/>
      <sz val="12"/>
      <name val="ＭＳ Ｐゴシック"/>
      <family val="3"/>
    </font>
    <font>
      <sz val="10"/>
      <color indexed="62"/>
      <name val="ＭＳ Ｐゴシック"/>
      <family val="3"/>
    </font>
    <font>
      <sz val="11"/>
      <color indexed="62"/>
      <name val="ＭＳ Ｐゴシック"/>
      <family val="3"/>
    </font>
    <font>
      <sz val="9"/>
      <color indexed="8"/>
      <name val="Arial Narrow"/>
      <family val="2"/>
    </font>
    <font>
      <sz val="9"/>
      <color indexed="10"/>
      <name val="ＭＳ Ｐゴシック"/>
      <family val="3"/>
    </font>
    <font>
      <sz val="11"/>
      <name val="MS UI Gothic"/>
      <family val="3"/>
    </font>
    <font>
      <sz val="11"/>
      <color indexed="62"/>
      <name val="MS UI Gothic"/>
      <family val="3"/>
    </font>
    <font>
      <sz val="10"/>
      <name val="MS UI Gothic"/>
      <family val="3"/>
    </font>
    <font>
      <b/>
      <sz val="16"/>
      <name val="ＭＳ Ｐゴシック"/>
      <family val="3"/>
    </font>
    <font>
      <u val="single"/>
      <sz val="10"/>
      <color indexed="12"/>
      <name val="ＭＳ Ｐゴシック"/>
      <family val="3"/>
    </font>
    <font>
      <sz val="11"/>
      <color indexed="23"/>
      <name val="ＭＳ Ｐゴシック"/>
      <family val="3"/>
    </font>
    <font>
      <sz val="10"/>
      <color indexed="23"/>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31"/>
        <bgColor indexed="64"/>
      </patternFill>
    </fill>
    <fill>
      <patternFill patternType="solid">
        <fgColor indexed="56"/>
        <bgColor indexed="64"/>
      </patternFill>
    </fill>
    <fill>
      <patternFill patternType="solid">
        <fgColor indexed="26"/>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tted"/>
      <bottom style="dotted"/>
    </border>
    <border>
      <left style="thin"/>
      <right/>
      <top style="thin"/>
      <bottom style="thin"/>
    </border>
    <border>
      <left/>
      <right/>
      <top style="thin"/>
      <bottom style="thin"/>
    </border>
    <border>
      <left/>
      <right/>
      <top style="thin"/>
      <bottom/>
    </border>
    <border>
      <left style="medium"/>
      <right/>
      <top style="medium"/>
      <bottom style="thin"/>
    </border>
    <border>
      <left/>
      <right/>
      <top style="medium"/>
      <bottom style="thin"/>
    </border>
    <border>
      <left/>
      <right/>
      <top style="thin"/>
      <bottom style="medium"/>
    </border>
    <border>
      <left style="medium"/>
      <right style="thin"/>
      <top style="medium"/>
      <bottom/>
    </border>
    <border>
      <left style="thin"/>
      <right/>
      <top style="medium"/>
      <bottom style="thin"/>
    </border>
    <border>
      <left style="medium"/>
      <right style="thin"/>
      <top/>
      <bottom/>
    </border>
    <border>
      <left style="medium"/>
      <right style="thin"/>
      <top/>
      <bottom style="medium"/>
    </border>
    <border>
      <left style="thin"/>
      <right/>
      <top style="thin"/>
      <bottom style="medium"/>
    </border>
    <border>
      <left/>
      <right/>
      <top style="medium"/>
      <bottom style="dotted"/>
    </border>
    <border>
      <left/>
      <right/>
      <top style="dotted"/>
      <bottom style="medium"/>
    </border>
    <border>
      <left style="medium"/>
      <right style="thin"/>
      <top style="medium"/>
      <bottom style="dotted"/>
    </border>
    <border>
      <left style="medium"/>
      <right style="thin"/>
      <top style="dotted"/>
      <bottom style="dotted"/>
    </border>
    <border>
      <left style="medium"/>
      <right style="thin"/>
      <top style="dotted"/>
      <bottom style="medium"/>
    </border>
    <border>
      <left style="medium"/>
      <right/>
      <top style="thin"/>
      <bottom/>
    </border>
    <border>
      <left style="medium"/>
      <right/>
      <top/>
      <bottom style="medium"/>
    </border>
    <border>
      <left style="medium"/>
      <right style="thin"/>
      <top style="medium"/>
      <bottom style="medium"/>
    </border>
    <border>
      <left/>
      <right style="thin"/>
      <top style="medium"/>
      <bottom style="medium"/>
    </border>
    <border>
      <left style="medium"/>
      <right style="medium"/>
      <top/>
      <bottom/>
    </border>
    <border>
      <left style="medium"/>
      <right style="medium"/>
      <top/>
      <bottom style="medium"/>
    </border>
    <border>
      <left style="medium">
        <color indexed="10"/>
      </left>
      <right style="medium">
        <color indexed="10"/>
      </right>
      <top style="medium"/>
      <bottom style="dotted"/>
    </border>
    <border>
      <left style="medium">
        <color indexed="10"/>
      </left>
      <right style="medium">
        <color indexed="10"/>
      </right>
      <top style="dotted"/>
      <bottom style="dotted"/>
    </border>
    <border>
      <left style="thin"/>
      <right style="medium"/>
      <top style="medium"/>
      <bottom/>
    </border>
    <border>
      <left style="medium">
        <color indexed="10"/>
      </left>
      <right style="medium">
        <color indexed="10"/>
      </right>
      <top style="medium">
        <color indexed="10"/>
      </top>
      <bottom style="dotted"/>
    </border>
    <border>
      <left style="medium">
        <color indexed="10"/>
      </left>
      <right style="medium">
        <color indexed="10"/>
      </right>
      <top style="dotted"/>
      <bottom style="medium"/>
    </border>
    <border>
      <left style="medium">
        <color indexed="10"/>
      </left>
      <right style="medium">
        <color indexed="10"/>
      </right>
      <top style="dotted"/>
      <bottom style="medium">
        <color indexed="10"/>
      </bottom>
    </border>
    <border>
      <left style="thin"/>
      <right style="thin"/>
      <top style="thin"/>
      <bottom style="thin"/>
    </border>
    <border>
      <left style="thin"/>
      <right/>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style="thin"/>
      <right style="thin"/>
      <top style="thin"/>
      <bottom/>
    </border>
    <border>
      <left/>
      <right style="thin"/>
      <top style="thin"/>
      <bottom style="thin"/>
    </border>
    <border>
      <left style="medium"/>
      <right style="medium"/>
      <top style="medium"/>
      <bottom style="medium"/>
    </border>
    <border>
      <left style="thin"/>
      <right style="thin"/>
      <top/>
      <bottom/>
    </border>
    <border>
      <left style="thin"/>
      <right style="thin"/>
      <top/>
      <bottom style="thin"/>
    </border>
    <border>
      <left/>
      <right/>
      <top/>
      <bottom style="thin"/>
    </border>
    <border>
      <left style="dotted"/>
      <right style="dotted"/>
      <top style="thin"/>
      <bottom style="thin"/>
    </border>
    <border>
      <left style="dotted"/>
      <right style="thin"/>
      <top style="thin"/>
      <bottom style="thin"/>
    </border>
    <border>
      <left/>
      <right/>
      <top style="thin"/>
      <bottom style="dotted"/>
    </border>
    <border>
      <left/>
      <right/>
      <top style="dotted"/>
      <bottom style="thin"/>
    </border>
    <border>
      <left/>
      <right/>
      <top style="dotted"/>
      <bottom/>
    </border>
    <border>
      <left style="thin"/>
      <right style="thin"/>
      <top/>
      <bottom style="medium"/>
    </border>
    <border>
      <left style="dotted"/>
      <right style="dotted"/>
      <top style="thin"/>
      <bottom style="medium"/>
    </border>
    <border>
      <left style="dotted"/>
      <right style="thin"/>
      <top style="thin"/>
      <bottom style="medium"/>
    </border>
    <border>
      <left style="thin"/>
      <right style="dotted"/>
      <top style="thin"/>
      <bottom/>
    </border>
    <border>
      <left style="dotted"/>
      <right style="dotted"/>
      <top style="thin"/>
      <bottom/>
    </border>
    <border>
      <left style="dotted"/>
      <right style="thin"/>
      <top style="thin"/>
      <bottom/>
    </border>
    <border>
      <left style="medium"/>
      <right style="dotted"/>
      <top style="medium"/>
      <bottom style="thin"/>
    </border>
    <border>
      <left style="dotted"/>
      <right style="dotted"/>
      <top style="medium"/>
      <bottom style="thin"/>
    </border>
    <border>
      <left style="dotted"/>
      <right style="thin"/>
      <top style="medium"/>
      <bottom style="thin"/>
    </border>
    <border>
      <left style="thin"/>
      <right style="medium"/>
      <top style="medium"/>
      <bottom style="thin"/>
    </border>
    <border>
      <left style="medium"/>
      <right style="dotted"/>
      <top style="thin"/>
      <bottom style="thin"/>
    </border>
    <border>
      <left style="thin"/>
      <right style="medium"/>
      <top style="thin"/>
      <bottom style="thin"/>
    </border>
    <border>
      <left style="medium"/>
      <right style="dotted"/>
      <top style="thin"/>
      <bottom style="medium"/>
    </border>
    <border>
      <left style="thin"/>
      <right style="medium"/>
      <top style="thin"/>
      <bottom style="medium"/>
    </border>
    <border>
      <left style="medium"/>
      <right style="thin"/>
      <top/>
      <bottom style="dotted"/>
    </border>
    <border>
      <left/>
      <right/>
      <top/>
      <bottom style="dotted"/>
    </border>
    <border>
      <left style="medium">
        <color indexed="10"/>
      </left>
      <right style="medium">
        <color indexed="10"/>
      </right>
      <top/>
      <bottom style="dotted"/>
    </border>
    <border>
      <left style="thin"/>
      <right style="thin"/>
      <top style="medium"/>
      <bottom style="thin"/>
    </border>
    <border>
      <left style="thin"/>
      <right style="thin"/>
      <top style="thin"/>
      <bottom style="medium"/>
    </border>
    <border>
      <left style="thin"/>
      <right style="dotted"/>
      <top style="thin"/>
      <bottom style="dotted"/>
    </border>
    <border>
      <left style="medium"/>
      <right style="medium"/>
      <top style="medium"/>
      <bottom/>
    </border>
    <border>
      <left style="dotted"/>
      <right style="thin"/>
      <top style="thin"/>
      <bottom style="dotted"/>
    </border>
    <border>
      <left style="thin"/>
      <right/>
      <top style="thin"/>
      <bottom/>
    </border>
    <border>
      <left style="thin"/>
      <right/>
      <top style="thin"/>
      <bottom style="dotted"/>
    </border>
    <border>
      <left style="thin"/>
      <right/>
      <top style="dotted"/>
      <bottom style="dotted"/>
    </border>
    <border>
      <left style="thin"/>
      <right/>
      <top style="dotted"/>
      <bottom style="thin"/>
    </border>
    <border>
      <left/>
      <right/>
      <top/>
      <bottom style="medium"/>
    </border>
    <border>
      <left style="medium"/>
      <right style="thin"/>
      <top style="dotted"/>
      <bottom style="thin"/>
    </border>
    <border>
      <left style="medium">
        <color indexed="10"/>
      </left>
      <right style="medium">
        <color indexed="10"/>
      </right>
      <top style="dotted"/>
      <bottom style="thin"/>
    </border>
    <border>
      <left style="medium"/>
      <right style="thin"/>
      <top style="thin"/>
      <bottom style="medium"/>
    </border>
    <border>
      <left style="medium">
        <color indexed="10"/>
      </left>
      <right style="medium">
        <color indexed="10"/>
      </right>
      <top style="thin"/>
      <bottom style="medium"/>
    </border>
    <border>
      <left style="medium">
        <color indexed="10"/>
      </left>
      <right style="medium">
        <color indexed="10"/>
      </right>
      <top/>
      <bottom style="medium">
        <color indexed="10"/>
      </bottom>
    </border>
    <border>
      <left style="medium">
        <color indexed="10"/>
      </left>
      <right style="medium">
        <color indexed="10"/>
      </right>
      <top/>
      <bottom/>
    </border>
    <border>
      <left style="medium">
        <color indexed="10"/>
      </left>
      <right style="medium">
        <color indexed="10"/>
      </right>
      <top style="medium">
        <color indexed="10"/>
      </top>
      <bottom style="medium">
        <color indexed="10"/>
      </bottom>
    </border>
    <border>
      <left style="thin"/>
      <right/>
      <top/>
      <bottom style="thin"/>
    </border>
    <border>
      <left style="dotted"/>
      <right style="thin"/>
      <top/>
      <bottom/>
    </border>
    <border>
      <left style="dotted"/>
      <right style="thin"/>
      <top/>
      <bottom style="thin"/>
    </border>
    <border>
      <left/>
      <right style="thin"/>
      <top/>
      <bottom/>
    </border>
    <border>
      <left/>
      <right style="thin"/>
      <top style="thin"/>
      <bottom/>
    </border>
    <border>
      <left/>
      <right style="thin"/>
      <top/>
      <bottom style="thin"/>
    </border>
    <border>
      <left/>
      <right style="thin"/>
      <top style="dotted"/>
      <bottom style="dotted"/>
    </border>
    <border>
      <left style="medium">
        <color indexed="10"/>
      </left>
      <right style="medium">
        <color indexed="10"/>
      </right>
      <top style="medium">
        <color indexed="10"/>
      </top>
      <bottom style="thin"/>
    </border>
    <border>
      <left style="medium">
        <color indexed="10"/>
      </left>
      <right style="medium">
        <color indexed="10"/>
      </right>
      <top style="thin"/>
      <bottom/>
    </border>
    <border>
      <left style="thin"/>
      <right/>
      <top style="dotted"/>
      <bottom style="medium"/>
    </border>
    <border>
      <left/>
      <right style="medium"/>
      <top>
        <color indexed="63"/>
      </top>
      <bottom style="thin"/>
    </border>
    <border>
      <left>
        <color indexed="63"/>
      </left>
      <right style="dotted"/>
      <top style="dotted"/>
      <bottom style="dotted"/>
    </border>
    <border>
      <left>
        <color indexed="63"/>
      </left>
      <right style="dotted"/>
      <top style="thin"/>
      <bottom style="dotted"/>
    </border>
    <border>
      <left>
        <color indexed="63"/>
      </left>
      <right style="dotted"/>
      <top style="dotted"/>
      <bottom style="thin"/>
    </border>
    <border>
      <left>
        <color indexed="63"/>
      </left>
      <right style="dotted"/>
      <top style="dotted"/>
      <bottom style="medium"/>
    </border>
    <border>
      <left style="thin"/>
      <right style="medium"/>
      <top style="thin"/>
      <bottom/>
    </border>
    <border>
      <left style="thin"/>
      <right style="medium"/>
      <top/>
      <bottom/>
    </border>
    <border>
      <left style="thin"/>
      <right style="medium"/>
      <top/>
      <bottom style="thin"/>
    </border>
    <border>
      <left style="thin"/>
      <right/>
      <top style="dotted"/>
      <bottom/>
    </border>
    <border>
      <left/>
      <right style="thin"/>
      <top style="dotted"/>
      <bottom/>
    </border>
    <border>
      <left style="thin">
        <color indexed="23"/>
      </left>
      <right style="thin"/>
      <top style="thin">
        <color indexed="23"/>
      </top>
      <bottom style="thin">
        <color indexed="23"/>
      </bottom>
    </border>
    <border>
      <left style="thin"/>
      <right style="thin"/>
      <top style="thin">
        <color indexed="23"/>
      </top>
      <bottom style="thin">
        <color indexed="23"/>
      </bottom>
    </border>
    <border>
      <left style="thin"/>
      <right style="thin">
        <color indexed="23"/>
      </right>
      <top style="thin">
        <color indexed="23"/>
      </top>
      <bottom style="thin">
        <color indexed="23"/>
      </bottom>
    </border>
    <border>
      <left style="thin"/>
      <right/>
      <top/>
      <bottom style="medium"/>
    </border>
    <border>
      <left/>
      <right style="thin"/>
      <top/>
      <bottom style="medium"/>
    </border>
    <border>
      <left style="dotted"/>
      <right style="thin"/>
      <top/>
      <bottom style="medium"/>
    </border>
    <border>
      <left style="dotted"/>
      <right>
        <color indexed="63"/>
      </right>
      <top style="dotted"/>
      <bottom style="dotted"/>
    </border>
    <border>
      <left style="dotted"/>
      <right>
        <color indexed="63"/>
      </right>
      <top style="dotted"/>
      <bottom style="medium"/>
    </border>
    <border>
      <left style="thin"/>
      <right style="medium"/>
      <top/>
      <bottom style="medium"/>
    </border>
    <border>
      <left style="double"/>
      <right/>
      <top style="double"/>
      <bottom style="double"/>
    </border>
    <border>
      <left/>
      <right style="double"/>
      <top style="double"/>
      <bottom style="double"/>
    </border>
    <border>
      <left/>
      <right style="medium">
        <color indexed="10"/>
      </right>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485">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top"/>
    </xf>
    <xf numFmtId="0" fontId="0" fillId="0" borderId="10" xfId="0" applyBorder="1" applyAlignment="1">
      <alignment horizontal="center" vertical="top"/>
    </xf>
    <xf numFmtId="0" fontId="0" fillId="0" borderId="0" xfId="0" applyBorder="1" applyAlignment="1">
      <alignment horizontal="center" vertical="top"/>
    </xf>
    <xf numFmtId="0" fontId="0" fillId="0" borderId="0" xfId="0" applyAlignment="1">
      <alignment vertical="top"/>
    </xf>
    <xf numFmtId="0" fontId="0" fillId="0" borderId="0" xfId="0" applyAlignment="1">
      <alignment horizontal="right" vertical="center"/>
    </xf>
    <xf numFmtId="0" fontId="17" fillId="0" borderId="0" xfId="0" applyFont="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12" fillId="0" borderId="0" xfId="0" applyFont="1" applyAlignment="1">
      <alignment vertical="center"/>
    </xf>
    <xf numFmtId="0" fontId="0" fillId="0" borderId="0" xfId="0" applyFill="1"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horizontal="right" vertical="center"/>
    </xf>
    <xf numFmtId="0" fontId="0" fillId="0" borderId="22" xfId="0" applyBorder="1" applyAlignment="1">
      <alignment horizontal="center" vertical="top"/>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vertical="center"/>
    </xf>
    <xf numFmtId="0" fontId="0" fillId="0" borderId="28" xfId="0" applyBorder="1" applyAlignment="1">
      <alignment vertical="center"/>
    </xf>
    <xf numFmtId="0" fontId="0" fillId="33" borderId="10" xfId="0" applyFill="1" applyBorder="1" applyAlignment="1">
      <alignment horizontal="center" vertical="top"/>
    </xf>
    <xf numFmtId="0" fontId="1" fillId="0" borderId="29" xfId="0" applyFont="1" applyBorder="1" applyAlignment="1">
      <alignment horizontal="center" vertical="top"/>
    </xf>
    <xf numFmtId="0" fontId="1" fillId="0" borderId="30" xfId="0" applyFont="1" applyBorder="1" applyAlignment="1">
      <alignment horizontal="center" vertical="top" wrapText="1"/>
    </xf>
    <xf numFmtId="0" fontId="0" fillId="0" borderId="31" xfId="0" applyBorder="1" applyAlignment="1">
      <alignment vertical="center"/>
    </xf>
    <xf numFmtId="0" fontId="0" fillId="0" borderId="31" xfId="0" applyBorder="1" applyAlignment="1">
      <alignment horizontal="center" vertical="top"/>
    </xf>
    <xf numFmtId="0" fontId="0" fillId="0" borderId="32" xfId="0" applyBorder="1" applyAlignment="1">
      <alignment horizontal="center" vertical="top"/>
    </xf>
    <xf numFmtId="0" fontId="8" fillId="0" borderId="0" xfId="0" applyFont="1" applyBorder="1" applyAlignment="1">
      <alignment horizontal="left" vertical="top"/>
    </xf>
    <xf numFmtId="0" fontId="0" fillId="0" borderId="0" xfId="0" applyBorder="1" applyAlignment="1" quotePrefix="1">
      <alignment vertical="center"/>
    </xf>
    <xf numFmtId="0" fontId="0" fillId="34" borderId="33" xfId="0" applyFill="1" applyBorder="1" applyAlignment="1">
      <alignment vertical="center"/>
    </xf>
    <xf numFmtId="0" fontId="0" fillId="34" borderId="34" xfId="0" applyFill="1" applyBorder="1" applyAlignment="1">
      <alignment vertical="center"/>
    </xf>
    <xf numFmtId="0" fontId="1" fillId="0" borderId="35" xfId="0" applyFont="1" applyBorder="1" applyAlignment="1">
      <alignment horizontal="center" vertical="center"/>
    </xf>
    <xf numFmtId="0" fontId="0" fillId="34" borderId="36" xfId="0" applyFill="1" applyBorder="1" applyAlignment="1">
      <alignment horizontal="center" vertical="top"/>
    </xf>
    <xf numFmtId="0" fontId="0" fillId="34" borderId="34" xfId="0" applyFill="1" applyBorder="1" applyAlignment="1">
      <alignment horizontal="center" vertical="top"/>
    </xf>
    <xf numFmtId="0" fontId="21" fillId="34" borderId="34" xfId="0" applyFont="1" applyFill="1" applyBorder="1" applyAlignment="1">
      <alignment horizontal="center" vertical="top"/>
    </xf>
    <xf numFmtId="0" fontId="0" fillId="34" borderId="37" xfId="0" applyFill="1" applyBorder="1" applyAlignment="1">
      <alignment horizontal="center" vertical="top"/>
    </xf>
    <xf numFmtId="0" fontId="0" fillId="34" borderId="33" xfId="0" applyFill="1" applyBorder="1" applyAlignment="1">
      <alignment horizontal="center" vertical="top"/>
    </xf>
    <xf numFmtId="0" fontId="0" fillId="34" borderId="38" xfId="0" applyFill="1" applyBorder="1" applyAlignment="1">
      <alignment horizontal="center" vertical="top"/>
    </xf>
    <xf numFmtId="0" fontId="0" fillId="34" borderId="34" xfId="0" applyFont="1" applyFill="1" applyBorder="1" applyAlignment="1">
      <alignment horizontal="center" vertical="top"/>
    </xf>
    <xf numFmtId="0" fontId="8" fillId="35" borderId="34" xfId="0" applyFont="1" applyFill="1" applyBorder="1" applyAlignment="1" quotePrefix="1">
      <alignment horizontal="center" vertical="top"/>
    </xf>
    <xf numFmtId="0" fontId="0" fillId="0" borderId="0" xfId="0" applyAlignment="1" applyProtection="1">
      <alignment vertical="center"/>
      <protection hidden="1"/>
    </xf>
    <xf numFmtId="0" fontId="11" fillId="36" borderId="39" xfId="0" applyFont="1" applyFill="1" applyBorder="1" applyAlignment="1" applyProtection="1">
      <alignment horizontal="center" vertical="center"/>
      <protection hidden="1"/>
    </xf>
    <xf numFmtId="0" fontId="0" fillId="0" borderId="0" xfId="0" applyAlignment="1" applyProtection="1">
      <alignment vertical="top"/>
      <protection hidden="1"/>
    </xf>
    <xf numFmtId="0" fontId="13" fillId="0" borderId="0" xfId="0" applyFont="1" applyFill="1" applyBorder="1" applyAlignment="1" applyProtection="1">
      <alignment vertical="center"/>
      <protection hidden="1"/>
    </xf>
    <xf numFmtId="0" fontId="7" fillId="0" borderId="0" xfId="0" applyFont="1" applyAlignment="1" applyProtection="1">
      <alignment vertical="top"/>
      <protection hidden="1"/>
    </xf>
    <xf numFmtId="0" fontId="0" fillId="0" borderId="0" xfId="0" applyAlignment="1" applyProtection="1">
      <alignment horizontal="center" vertical="top"/>
      <protection hidden="1"/>
    </xf>
    <xf numFmtId="0" fontId="0" fillId="0" borderId="0" xfId="0" applyFill="1" applyBorder="1" applyAlignment="1" applyProtection="1">
      <alignment vertical="center"/>
      <protection hidden="1"/>
    </xf>
    <xf numFmtId="0" fontId="15" fillId="0" borderId="0" xfId="0" applyFont="1" applyAlignment="1" applyProtection="1">
      <alignment vertical="center"/>
      <protection hidden="1"/>
    </xf>
    <xf numFmtId="0" fontId="0" fillId="0" borderId="0" xfId="0" applyFill="1" applyBorder="1" applyAlignment="1" applyProtection="1">
      <alignment horizontal="center" vertical="center"/>
      <protection hidden="1"/>
    </xf>
    <xf numFmtId="0" fontId="1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39" xfId="0" applyBorder="1" applyAlignment="1" applyProtection="1">
      <alignment vertical="center"/>
      <protection hidden="1"/>
    </xf>
    <xf numFmtId="0" fontId="11" fillId="36" borderId="39" xfId="0" applyFont="1" applyFill="1" applyBorder="1" applyAlignment="1" applyProtection="1">
      <alignment horizontal="center" vertical="center" wrapText="1"/>
      <protection hidden="1"/>
    </xf>
    <xf numFmtId="0" fontId="16" fillId="35" borderId="39" xfId="0" applyFont="1" applyFill="1" applyBorder="1" applyAlignment="1" applyProtection="1">
      <alignment horizontal="center" vertical="center"/>
      <protection hidden="1"/>
    </xf>
    <xf numFmtId="0" fontId="7" fillId="0" borderId="40" xfId="0" applyFont="1" applyBorder="1" applyAlignment="1" applyProtection="1">
      <alignment horizontal="center" vertical="center" textRotation="255"/>
      <protection hidden="1"/>
    </xf>
    <xf numFmtId="0" fontId="4" fillId="37" borderId="41" xfId="0" applyFont="1" applyFill="1" applyBorder="1" applyAlignment="1" applyProtection="1">
      <alignment vertical="center"/>
      <protection hidden="1"/>
    </xf>
    <xf numFmtId="0" fontId="4" fillId="37" borderId="42" xfId="0" applyFont="1" applyFill="1" applyBorder="1" applyAlignment="1" applyProtection="1">
      <alignment vertical="center"/>
      <protection hidden="1"/>
    </xf>
    <xf numFmtId="0" fontId="4" fillId="37" borderId="42" xfId="0" applyFont="1" applyFill="1" applyBorder="1" applyAlignment="1" applyProtection="1">
      <alignment horizontal="center" vertical="top"/>
      <protection hidden="1"/>
    </xf>
    <xf numFmtId="0" fontId="4" fillId="37" borderId="4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5" fillId="0" borderId="0" xfId="0" applyFont="1" applyAlignment="1" applyProtection="1">
      <alignment vertical="center"/>
      <protection hidden="1"/>
    </xf>
    <xf numFmtId="0" fontId="5" fillId="0" borderId="44" xfId="0" applyFont="1" applyBorder="1" applyAlignment="1" applyProtection="1">
      <alignment vertical="center"/>
      <protection hidden="1"/>
    </xf>
    <xf numFmtId="0" fontId="6" fillId="38" borderId="45" xfId="0" applyFont="1" applyFill="1" applyBorder="1" applyAlignment="1" applyProtection="1">
      <alignment vertical="center"/>
      <protection hidden="1"/>
    </xf>
    <xf numFmtId="0" fontId="6" fillId="38" borderId="46"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7" fillId="0" borderId="0" xfId="0" applyFont="1" applyAlignment="1" applyProtection="1">
      <alignment vertical="center"/>
      <protection hidden="1"/>
    </xf>
    <xf numFmtId="0" fontId="20" fillId="0" borderId="0" xfId="0" applyFont="1" applyAlignment="1" applyProtection="1" quotePrefix="1">
      <alignment vertical="top"/>
      <protection hidden="1"/>
    </xf>
    <xf numFmtId="0" fontId="20" fillId="0" borderId="0" xfId="0" applyFont="1" applyAlignment="1" applyProtection="1">
      <alignment vertical="top"/>
      <protection hidden="1"/>
    </xf>
    <xf numFmtId="0" fontId="20" fillId="0" borderId="0" xfId="0" applyFont="1" applyAlignment="1" applyProtection="1">
      <alignment horizontal="left" vertical="top"/>
      <protection hidden="1"/>
    </xf>
    <xf numFmtId="0" fontId="5" fillId="0" borderId="0" xfId="0" applyFont="1" applyAlignment="1" applyProtection="1">
      <alignment horizontal="center" vertical="top"/>
      <protection hidden="1"/>
    </xf>
    <xf numFmtId="0" fontId="5" fillId="0" borderId="0" xfId="0" applyFont="1" applyAlignment="1" applyProtection="1">
      <alignment vertical="top"/>
      <protection hidden="1"/>
    </xf>
    <xf numFmtId="0" fontId="20" fillId="0" borderId="0" xfId="0" applyFont="1" applyAlignment="1" applyProtection="1">
      <alignment vertical="center"/>
      <protection hidden="1"/>
    </xf>
    <xf numFmtId="0" fontId="0" fillId="0" borderId="47" xfId="0" applyBorder="1" applyAlignment="1" applyProtection="1">
      <alignment vertical="center"/>
      <protection hidden="1"/>
    </xf>
    <xf numFmtId="0" fontId="0" fillId="0" borderId="48" xfId="0" applyBorder="1" applyAlignment="1" applyProtection="1">
      <alignment horizontal="center" vertical="center"/>
      <protection hidden="1"/>
    </xf>
    <xf numFmtId="0" fontId="8" fillId="0" borderId="0" xfId="0" applyFont="1" applyFill="1" applyBorder="1" applyAlignment="1" applyProtection="1">
      <alignment horizontal="left" vertical="top" wrapText="1"/>
      <protection hidden="1"/>
    </xf>
    <xf numFmtId="0" fontId="0" fillId="0" borderId="11" xfId="0" applyBorder="1" applyAlignment="1" applyProtection="1">
      <alignment horizontal="center" vertical="top"/>
      <protection hidden="1"/>
    </xf>
    <xf numFmtId="0" fontId="0" fillId="0" borderId="12" xfId="0" applyBorder="1" applyAlignment="1" applyProtection="1">
      <alignment horizontal="center" vertical="top"/>
      <protection hidden="1"/>
    </xf>
    <xf numFmtId="0" fontId="0" fillId="0" borderId="49" xfId="0" applyBorder="1" applyAlignment="1" applyProtection="1">
      <alignment horizontal="center" vertical="top"/>
      <protection hidden="1"/>
    </xf>
    <xf numFmtId="0" fontId="0" fillId="0" borderId="50" xfId="0" applyBorder="1" applyAlignment="1" applyProtection="1">
      <alignment horizontal="center" vertical="top"/>
      <protection hidden="1"/>
    </xf>
    <xf numFmtId="0" fontId="0" fillId="0" borderId="0" xfId="0" applyBorder="1" applyAlignment="1" applyProtection="1">
      <alignment horizontal="center" vertical="top"/>
      <protection hidden="1"/>
    </xf>
    <xf numFmtId="0" fontId="0" fillId="0" borderId="51" xfId="0" applyBorder="1" applyAlignment="1" applyProtection="1">
      <alignment horizontal="center" vertical="center"/>
      <protection hidden="1"/>
    </xf>
    <xf numFmtId="0" fontId="0" fillId="0" borderId="52" xfId="0" applyBorder="1" applyAlignment="1" applyProtection="1">
      <alignment horizontal="center" vertical="center"/>
      <protection hidden="1"/>
    </xf>
    <xf numFmtId="0" fontId="5" fillId="0" borderId="47" xfId="0" applyFont="1" applyBorder="1" applyAlignment="1" applyProtection="1">
      <alignment vertical="center"/>
      <protection hidden="1"/>
    </xf>
    <xf numFmtId="0" fontId="20" fillId="0" borderId="53" xfId="0" applyFont="1" applyBorder="1" applyAlignment="1" applyProtection="1" quotePrefix="1">
      <alignment vertical="top"/>
      <protection hidden="1"/>
    </xf>
    <xf numFmtId="0" fontId="20" fillId="0" borderId="53" xfId="0" applyFont="1" applyBorder="1" applyAlignment="1" applyProtection="1">
      <alignment vertical="top"/>
      <protection hidden="1"/>
    </xf>
    <xf numFmtId="0" fontId="7" fillId="0" borderId="0" xfId="0" applyFont="1" applyAlignment="1" applyProtection="1">
      <alignment vertical="top"/>
      <protection hidden="1"/>
    </xf>
    <xf numFmtId="0" fontId="0" fillId="0" borderId="0" xfId="0" applyFill="1" applyBorder="1" applyAlignment="1" applyProtection="1">
      <alignment horizontal="center" vertical="top"/>
      <protection hidden="1"/>
    </xf>
    <xf numFmtId="0" fontId="9" fillId="0" borderId="47" xfId="0" applyFont="1" applyFill="1" applyBorder="1" applyAlignment="1" applyProtection="1">
      <alignment vertical="center"/>
      <protection hidden="1"/>
    </xf>
    <xf numFmtId="0" fontId="9" fillId="0" borderId="51"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Alignment="1" applyProtection="1">
      <alignment vertical="top"/>
      <protection hidden="1"/>
    </xf>
    <xf numFmtId="0" fontId="22" fillId="0" borderId="0" xfId="0" applyFont="1" applyFill="1" applyAlignment="1" applyProtection="1">
      <alignment vertical="top"/>
      <protection hidden="1"/>
    </xf>
    <xf numFmtId="0" fontId="21" fillId="0" borderId="50" xfId="0" applyFont="1" applyFill="1" applyBorder="1" applyAlignment="1" applyProtection="1">
      <alignment horizontal="center" vertical="top"/>
      <protection hidden="1"/>
    </xf>
    <xf numFmtId="0" fontId="9" fillId="0" borderId="0" xfId="0" applyFont="1" applyFill="1" applyAlignment="1" applyProtection="1">
      <alignment vertical="center"/>
      <protection hidden="1"/>
    </xf>
    <xf numFmtId="0" fontId="9" fillId="0" borderId="52" xfId="0" applyFont="1" applyFill="1" applyBorder="1" applyAlignment="1" applyProtection="1">
      <alignment vertical="center"/>
      <protection hidden="1"/>
    </xf>
    <xf numFmtId="0" fontId="7" fillId="0" borderId="0" xfId="0" applyFont="1" applyBorder="1" applyAlignment="1" applyProtection="1">
      <alignment horizontal="center" vertical="center" textRotation="255"/>
      <protection hidden="1"/>
    </xf>
    <xf numFmtId="0" fontId="9" fillId="0" borderId="51" xfId="0" applyFont="1" applyFill="1" applyBorder="1" applyAlignment="1" applyProtection="1">
      <alignment horizontal="left" vertical="center"/>
      <protection hidden="1"/>
    </xf>
    <xf numFmtId="0" fontId="9" fillId="0" borderId="0" xfId="0" applyFont="1" applyFill="1" applyBorder="1" applyAlignment="1" applyProtection="1">
      <alignment horizontal="center" vertical="top"/>
      <protection hidden="1"/>
    </xf>
    <xf numFmtId="0" fontId="9" fillId="0" borderId="0" xfId="0" applyFont="1" applyFill="1" applyBorder="1" applyAlignment="1" applyProtection="1">
      <alignment vertical="top"/>
      <protection hidden="1"/>
    </xf>
    <xf numFmtId="0" fontId="22" fillId="0" borderId="0" xfId="0" applyFont="1" applyFill="1" applyBorder="1" applyAlignment="1" applyProtection="1">
      <alignment vertical="top"/>
      <protection hidden="1"/>
    </xf>
    <xf numFmtId="0" fontId="0" fillId="0" borderId="12" xfId="0" applyFill="1" applyBorder="1" applyAlignment="1" applyProtection="1">
      <alignment horizontal="center" vertical="top"/>
      <protection hidden="1"/>
    </xf>
    <xf numFmtId="0" fontId="0" fillId="0" borderId="42" xfId="0" applyFill="1" applyBorder="1" applyAlignment="1" applyProtection="1">
      <alignment horizontal="center" vertical="top"/>
      <protection hidden="1"/>
    </xf>
    <xf numFmtId="0" fontId="0" fillId="0" borderId="0" xfId="0" applyFill="1" applyAlignment="1" applyProtection="1">
      <alignment vertical="top"/>
      <protection hidden="1"/>
    </xf>
    <xf numFmtId="0" fontId="0" fillId="0" borderId="51" xfId="0" applyBorder="1" applyAlignment="1" applyProtection="1">
      <alignment vertical="center"/>
      <protection hidden="1"/>
    </xf>
    <xf numFmtId="0" fontId="14" fillId="0" borderId="0" xfId="0" applyFont="1" applyAlignment="1" applyProtection="1">
      <alignment horizontal="center" vertical="top"/>
      <protection locked="0"/>
    </xf>
    <xf numFmtId="0" fontId="0" fillId="0" borderId="19" xfId="0" applyBorder="1" applyAlignment="1">
      <alignment horizontal="right" vertical="center"/>
    </xf>
    <xf numFmtId="0" fontId="0" fillId="0" borderId="49" xfId="0" applyBorder="1" applyAlignment="1">
      <alignment vertical="center"/>
    </xf>
    <xf numFmtId="0" fontId="0" fillId="0" borderId="52"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48" xfId="0" applyBorder="1" applyAlignment="1">
      <alignment horizontal="center" vertical="center"/>
    </xf>
    <xf numFmtId="0" fontId="8" fillId="0" borderId="0" xfId="0" applyFont="1" applyFill="1" applyBorder="1" applyAlignment="1">
      <alignment vertical="center"/>
    </xf>
    <xf numFmtId="0" fontId="8" fillId="0" borderId="0" xfId="0" applyFont="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horizontal="right" vertical="center"/>
    </xf>
    <xf numFmtId="0" fontId="8" fillId="0" borderId="39" xfId="0" applyFont="1" applyBorder="1" applyAlignment="1">
      <alignment vertical="center"/>
    </xf>
    <xf numFmtId="0" fontId="0" fillId="0" borderId="0" xfId="0" applyBorder="1" applyAlignment="1">
      <alignment vertical="top"/>
    </xf>
    <xf numFmtId="0" fontId="0" fillId="0" borderId="54" xfId="0" applyBorder="1" applyAlignment="1">
      <alignment vertical="center"/>
    </xf>
    <xf numFmtId="0" fontId="0" fillId="0" borderId="55" xfId="0" applyBorder="1" applyAlignment="1">
      <alignment vertical="center"/>
    </xf>
    <xf numFmtId="0" fontId="0" fillId="35" borderId="54" xfId="0" applyFill="1" applyBorder="1" applyAlignment="1">
      <alignment vertical="center"/>
    </xf>
    <xf numFmtId="0" fontId="0" fillId="35" borderId="55" xfId="0" applyFill="1" applyBorder="1" applyAlignment="1">
      <alignment vertical="center"/>
    </xf>
    <xf numFmtId="0" fontId="12" fillId="0" borderId="0" xfId="0" applyFont="1" applyAlignment="1">
      <alignment vertical="top"/>
    </xf>
    <xf numFmtId="0" fontId="0" fillId="0" borderId="0" xfId="0" applyAlignment="1">
      <alignment horizontal="left" vertical="top"/>
    </xf>
    <xf numFmtId="0" fontId="23" fillId="0" borderId="0" xfId="0" applyFont="1" applyAlignment="1" applyProtection="1">
      <alignment horizontal="right" vertical="top"/>
      <protection hidden="1"/>
    </xf>
    <xf numFmtId="0" fontId="23" fillId="0" borderId="0" xfId="0" applyFont="1" applyAlignment="1" applyProtection="1">
      <alignment vertical="top"/>
      <protection hidden="1"/>
    </xf>
    <xf numFmtId="0" fontId="24" fillId="0" borderId="0" xfId="0" applyFont="1" applyAlignment="1" applyProtection="1">
      <alignment vertical="top"/>
      <protection hidden="1"/>
    </xf>
    <xf numFmtId="0" fontId="23" fillId="0" borderId="0" xfId="0" applyFont="1" applyAlignment="1" applyProtection="1">
      <alignment horizontal="center" vertical="top"/>
      <protection hidden="1"/>
    </xf>
    <xf numFmtId="0" fontId="23" fillId="0" borderId="56" xfId="0" applyFont="1" applyBorder="1" applyAlignment="1" applyProtection="1">
      <alignment horizontal="center" vertical="top"/>
      <protection hidden="1"/>
    </xf>
    <xf numFmtId="0" fontId="23" fillId="0" borderId="10" xfId="0" applyFont="1" applyBorder="1" applyAlignment="1" applyProtection="1">
      <alignment horizontal="center" vertical="top"/>
      <protection hidden="1"/>
    </xf>
    <xf numFmtId="0" fontId="23" fillId="0" borderId="57" xfId="0" applyFont="1" applyBorder="1" applyAlignment="1" applyProtection="1">
      <alignment horizontal="center" vertical="top"/>
      <protection hidden="1"/>
    </xf>
    <xf numFmtId="0" fontId="23" fillId="0" borderId="58" xfId="0" applyFont="1" applyBorder="1" applyAlignment="1" applyProtection="1">
      <alignment horizontal="center" vertical="top"/>
      <protection hidden="1"/>
    </xf>
    <xf numFmtId="0" fontId="23" fillId="0" borderId="0" xfId="0" applyFont="1" applyBorder="1" applyAlignment="1" applyProtection="1">
      <alignment horizontal="center" vertical="top"/>
      <protection hidden="1"/>
    </xf>
    <xf numFmtId="0" fontId="0" fillId="0" borderId="0" xfId="0" applyAlignment="1">
      <alignment/>
    </xf>
    <xf numFmtId="0" fontId="8" fillId="0" borderId="11" xfId="0" applyFont="1" applyBorder="1" applyAlignment="1" applyProtection="1">
      <alignment vertical="center"/>
      <protection hidden="1"/>
    </xf>
    <xf numFmtId="0" fontId="8" fillId="0" borderId="11" xfId="0" applyFont="1" applyBorder="1" applyAlignment="1">
      <alignment vertical="center"/>
    </xf>
    <xf numFmtId="0" fontId="8" fillId="0" borderId="11" xfId="0" applyFont="1" applyBorder="1" applyAlignment="1">
      <alignment vertical="center"/>
    </xf>
    <xf numFmtId="0" fontId="7" fillId="0" borderId="0" xfId="0" applyFont="1" applyBorder="1" applyAlignment="1" applyProtection="1">
      <alignment vertical="top"/>
      <protection hidden="1"/>
    </xf>
    <xf numFmtId="0" fontId="8" fillId="0" borderId="0" xfId="0" applyFont="1" applyBorder="1" applyAlignment="1">
      <alignment vertical="center"/>
    </xf>
    <xf numFmtId="0" fontId="0" fillId="0" borderId="28" xfId="0" applyBorder="1" applyAlignment="1" applyProtection="1">
      <alignment vertical="center"/>
      <protection hidden="1"/>
    </xf>
    <xf numFmtId="0" fontId="0" fillId="0" borderId="59" xfId="0" applyBorder="1" applyAlignment="1" applyProtection="1">
      <alignment horizontal="center" vertical="center"/>
      <protection hidden="1"/>
    </xf>
    <xf numFmtId="0" fontId="23" fillId="0" borderId="23" xfId="0" applyFont="1" applyBorder="1" applyAlignment="1" applyProtection="1">
      <alignment horizontal="center" vertical="top"/>
      <protection hidden="1"/>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horizontal="center" vertical="top"/>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51" xfId="0" applyBorder="1" applyAlignment="1">
      <alignment vertical="center"/>
    </xf>
    <xf numFmtId="0" fontId="0" fillId="0" borderId="65" xfId="0" applyBorder="1" applyAlignment="1">
      <alignment vertical="top"/>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top"/>
    </xf>
    <xf numFmtId="0" fontId="0" fillId="0" borderId="70" xfId="0" applyBorder="1" applyAlignment="1">
      <alignment vertical="center"/>
    </xf>
    <xf numFmtId="0" fontId="0" fillId="35" borderId="69" xfId="0" applyFill="1" applyBorder="1" applyAlignment="1">
      <alignment vertical="top"/>
    </xf>
    <xf numFmtId="0" fontId="0" fillId="35" borderId="69" xfId="0" applyFill="1" applyBorder="1" applyAlignment="1">
      <alignment vertical="center"/>
    </xf>
    <xf numFmtId="0" fontId="13" fillId="35" borderId="69" xfId="0" applyFont="1" applyFill="1" applyBorder="1" applyAlignment="1">
      <alignment vertical="top"/>
    </xf>
    <xf numFmtId="0" fontId="9" fillId="35" borderId="69" xfId="0" applyFont="1" applyFill="1" applyBorder="1" applyAlignment="1">
      <alignment vertical="center"/>
    </xf>
    <xf numFmtId="0" fontId="0" fillId="0" borderId="71" xfId="0" applyBorder="1" applyAlignment="1">
      <alignment vertical="top"/>
    </xf>
    <xf numFmtId="0" fontId="0" fillId="0" borderId="72" xfId="0" applyBorder="1" applyAlignment="1">
      <alignment vertical="center"/>
    </xf>
    <xf numFmtId="0" fontId="0" fillId="0" borderId="73" xfId="0" applyBorder="1" applyAlignment="1">
      <alignment horizontal="center" vertical="top"/>
    </xf>
    <xf numFmtId="0" fontId="0" fillId="0" borderId="74" xfId="0" applyBorder="1" applyAlignment="1">
      <alignment horizontal="center" vertical="top"/>
    </xf>
    <xf numFmtId="0" fontId="0" fillId="34" borderId="75" xfId="0" applyFill="1" applyBorder="1" applyAlignment="1">
      <alignment horizontal="center" vertical="top"/>
    </xf>
    <xf numFmtId="0" fontId="0" fillId="0" borderId="39" xfId="0" applyBorder="1" applyAlignment="1">
      <alignment horizontal="center" vertical="top"/>
    </xf>
    <xf numFmtId="9" fontId="1" fillId="0" borderId="39" xfId="42" applyFont="1" applyBorder="1" applyAlignment="1">
      <alignment horizontal="center" vertical="center"/>
    </xf>
    <xf numFmtId="0" fontId="0" fillId="0" borderId="48" xfId="0" applyBorder="1" applyAlignment="1">
      <alignment horizontal="center" vertical="top"/>
    </xf>
    <xf numFmtId="0" fontId="0" fillId="0" borderId="52" xfId="0" applyBorder="1" applyAlignment="1">
      <alignment horizontal="center" vertical="top"/>
    </xf>
    <xf numFmtId="9" fontId="1" fillId="0" borderId="52" xfId="42" applyFont="1" applyBorder="1" applyAlignment="1">
      <alignment horizontal="center" vertical="center"/>
    </xf>
    <xf numFmtId="0" fontId="0" fillId="0" borderId="76" xfId="0" applyBorder="1" applyAlignment="1">
      <alignment horizontal="center" vertical="top"/>
    </xf>
    <xf numFmtId="0" fontId="0" fillId="0" borderId="77" xfId="0" applyBorder="1" applyAlignment="1">
      <alignment horizontal="center" vertical="top"/>
    </xf>
    <xf numFmtId="9" fontId="1" fillId="0" borderId="76" xfId="42" applyFont="1" applyBorder="1" applyAlignment="1">
      <alignment horizontal="center" vertical="center"/>
    </xf>
    <xf numFmtId="9" fontId="1" fillId="0" borderId="77" xfId="42" applyFont="1" applyBorder="1" applyAlignment="1">
      <alignment horizontal="center" vertical="center"/>
    </xf>
    <xf numFmtId="0" fontId="0" fillId="0" borderId="78" xfId="0" applyBorder="1" applyAlignment="1" applyProtection="1">
      <alignment horizontal="center" vertical="center" wrapText="1"/>
      <protection hidden="1"/>
    </xf>
    <xf numFmtId="0" fontId="0" fillId="0" borderId="32" xfId="0" applyBorder="1" applyAlignment="1">
      <alignment vertical="center"/>
    </xf>
    <xf numFmtId="0" fontId="16" fillId="0" borderId="79" xfId="0" applyFont="1" applyBorder="1" applyAlignment="1">
      <alignment horizontal="left" vertical="top"/>
    </xf>
    <xf numFmtId="0" fontId="0" fillId="0" borderId="50" xfId="0" applyBorder="1" applyAlignment="1">
      <alignment vertical="center"/>
    </xf>
    <xf numFmtId="0" fontId="16" fillId="0" borderId="31" xfId="0" applyFont="1" applyBorder="1" applyAlignment="1">
      <alignment vertical="center"/>
    </xf>
    <xf numFmtId="0" fontId="0" fillId="0" borderId="50" xfId="0" applyBorder="1" applyAlignment="1">
      <alignment horizontal="center" vertical="top"/>
    </xf>
    <xf numFmtId="0" fontId="0" fillId="0" borderId="0" xfId="0" applyBorder="1" applyAlignment="1">
      <alignment horizontal="left" vertical="top"/>
    </xf>
    <xf numFmtId="0" fontId="8" fillId="0" borderId="0" xfId="0" applyFont="1" applyBorder="1" applyAlignment="1">
      <alignment horizontal="center" vertical="center"/>
    </xf>
    <xf numFmtId="0" fontId="8" fillId="0" borderId="0" xfId="0" applyFont="1" applyBorder="1" applyAlignment="1">
      <alignment horizontal="center" vertical="top"/>
    </xf>
    <xf numFmtId="0" fontId="8" fillId="0" borderId="0" xfId="0" applyFont="1" applyAlignment="1">
      <alignment horizontal="center" vertical="top"/>
    </xf>
    <xf numFmtId="0" fontId="8" fillId="0" borderId="0" xfId="0" applyFont="1" applyAlignment="1">
      <alignment horizontal="center" vertical="center"/>
    </xf>
    <xf numFmtId="0" fontId="8" fillId="0" borderId="0" xfId="0" applyFont="1" applyFill="1" applyBorder="1" applyAlignment="1">
      <alignment horizontal="center" vertical="center"/>
    </xf>
    <xf numFmtId="0" fontId="0" fillId="0" borderId="0" xfId="0" applyAlignment="1" quotePrefix="1">
      <alignment vertical="top"/>
    </xf>
    <xf numFmtId="0" fontId="26" fillId="0" borderId="80" xfId="0" applyFont="1" applyBorder="1" applyAlignment="1" applyProtection="1">
      <alignment horizontal="center" vertical="center" wrapText="1"/>
      <protection hidden="1"/>
    </xf>
    <xf numFmtId="0" fontId="23" fillId="0" borderId="81" xfId="0" applyFont="1" applyFill="1" applyBorder="1" applyAlignment="1" applyProtection="1">
      <alignment horizontal="left" vertical="top"/>
      <protection hidden="1"/>
    </xf>
    <xf numFmtId="0" fontId="23" fillId="0" borderId="40" xfId="0" applyFont="1" applyFill="1" applyBorder="1" applyAlignment="1" applyProtection="1">
      <alignment horizontal="left" vertical="top"/>
      <protection hidden="1"/>
    </xf>
    <xf numFmtId="0" fontId="22" fillId="0" borderId="0" xfId="0" applyFont="1" applyFill="1" applyAlignment="1" applyProtection="1">
      <alignment/>
      <protection hidden="1"/>
    </xf>
    <xf numFmtId="0" fontId="23"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center"/>
      <protection hidden="1"/>
    </xf>
    <xf numFmtId="0" fontId="23" fillId="0" borderId="39"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23" fillId="0" borderId="39" xfId="0" applyFont="1" applyFill="1" applyBorder="1" applyAlignment="1" applyProtection="1">
      <alignment horizontal="center" vertical="top"/>
      <protection hidden="1"/>
    </xf>
    <xf numFmtId="0" fontId="23" fillId="0" borderId="0" xfId="0" applyFont="1" applyFill="1" applyAlignment="1" applyProtection="1">
      <alignment horizontal="center" vertical="top"/>
      <protection hidden="1"/>
    </xf>
    <xf numFmtId="0" fontId="23" fillId="0" borderId="0" xfId="0" applyFont="1" applyFill="1" applyBorder="1" applyAlignment="1" applyProtection="1">
      <alignment horizontal="center" vertical="top"/>
      <protection hidden="1"/>
    </xf>
    <xf numFmtId="0" fontId="0" fillId="0" borderId="47" xfId="0" applyFill="1" applyBorder="1" applyAlignment="1" applyProtection="1">
      <alignment vertical="center"/>
      <protection hidden="1"/>
    </xf>
    <xf numFmtId="0" fontId="0" fillId="0" borderId="51" xfId="0" applyFill="1" applyBorder="1" applyAlignment="1" applyProtection="1">
      <alignment horizontal="center" vertical="center"/>
      <protection hidden="1"/>
    </xf>
    <xf numFmtId="0" fontId="7" fillId="0" borderId="0" xfId="0" applyFont="1" applyFill="1" applyAlignment="1" applyProtection="1">
      <alignment vertical="top"/>
      <protection hidden="1"/>
    </xf>
    <xf numFmtId="0" fontId="0" fillId="0" borderId="0" xfId="0" applyFill="1" applyAlignment="1" applyProtection="1">
      <alignment vertical="center"/>
      <protection hidden="1"/>
    </xf>
    <xf numFmtId="0" fontId="12" fillId="0" borderId="51" xfId="0" applyFont="1" applyBorder="1" applyAlignment="1" applyProtection="1">
      <alignment horizontal="center" vertical="center"/>
      <protection hidden="1"/>
    </xf>
    <xf numFmtId="0" fontId="12" fillId="0" borderId="52" xfId="0" applyFont="1" applyBorder="1" applyAlignment="1" applyProtection="1">
      <alignment horizontal="center" vertical="center"/>
      <protection hidden="1"/>
    </xf>
    <xf numFmtId="0" fontId="23" fillId="0" borderId="82" xfId="0" applyFont="1" applyBorder="1" applyAlignment="1" applyProtection="1">
      <alignment horizontal="center" vertical="top"/>
      <protection hidden="1"/>
    </xf>
    <xf numFmtId="0" fontId="23" fillId="0" borderId="83" xfId="0" applyFont="1" applyBorder="1" applyAlignment="1" applyProtection="1">
      <alignment horizontal="center" vertical="top"/>
      <protection hidden="1"/>
    </xf>
    <xf numFmtId="0" fontId="23" fillId="0" borderId="84" xfId="0" applyFont="1" applyBorder="1" applyAlignment="1" applyProtection="1">
      <alignment horizontal="center" vertical="top"/>
      <protection hidden="1"/>
    </xf>
    <xf numFmtId="0" fontId="8" fillId="0" borderId="0" xfId="0" applyFont="1" applyAlignment="1" applyProtection="1">
      <alignment vertical="center"/>
      <protection hidden="1"/>
    </xf>
    <xf numFmtId="0" fontId="23" fillId="0" borderId="39" xfId="0" applyFont="1" applyFill="1" applyBorder="1" applyAlignment="1" applyProtection="1">
      <alignment vertical="center"/>
      <protection hidden="1"/>
    </xf>
    <xf numFmtId="0" fontId="8" fillId="0" borderId="0" xfId="0" applyFont="1" applyAlignment="1" applyProtection="1">
      <alignment horizontal="right" vertical="center" wrapText="1"/>
      <protection hidden="1"/>
    </xf>
    <xf numFmtId="0" fontId="8" fillId="0" borderId="0" xfId="0" applyFont="1" applyAlignment="1" applyProtection="1">
      <alignment horizontal="right" vertical="center" wrapText="1"/>
      <protection hidden="1"/>
    </xf>
    <xf numFmtId="0" fontId="8" fillId="0" borderId="0" xfId="0" applyFont="1" applyAlignment="1" applyProtection="1">
      <alignment vertical="center"/>
      <protection hidden="1"/>
    </xf>
    <xf numFmtId="0" fontId="0" fillId="37" borderId="33" xfId="0" applyFill="1" applyBorder="1" applyAlignment="1">
      <alignment vertical="center"/>
    </xf>
    <xf numFmtId="0" fontId="0" fillId="37" borderId="34" xfId="0" applyFill="1" applyBorder="1" applyAlignment="1">
      <alignment vertical="center"/>
    </xf>
    <xf numFmtId="0" fontId="56" fillId="37" borderId="37" xfId="43" applyFill="1" applyBorder="1" applyAlignment="1">
      <alignment vertical="center"/>
    </xf>
    <xf numFmtId="0" fontId="0" fillId="37" borderId="75" xfId="0" applyFill="1" applyBorder="1" applyAlignment="1">
      <alignment vertical="center"/>
    </xf>
    <xf numFmtId="0" fontId="0" fillId="37" borderId="37" xfId="0" applyFill="1" applyBorder="1" applyAlignment="1">
      <alignment vertical="center"/>
    </xf>
    <xf numFmtId="0" fontId="8" fillId="0" borderId="50" xfId="0" applyFont="1" applyFill="1" applyBorder="1" applyAlignment="1" applyProtection="1">
      <alignment horizontal="left" vertical="top"/>
      <protection hidden="1"/>
    </xf>
    <xf numFmtId="0" fontId="8" fillId="0" borderId="0" xfId="0" applyFont="1" applyAlignment="1" applyProtection="1">
      <alignment horizontal="center" vertical="top"/>
      <protection hidden="1"/>
    </xf>
    <xf numFmtId="0" fontId="8"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0" fillId="0" borderId="79" xfId="0" applyBorder="1" applyAlignment="1" applyProtection="1">
      <alignment horizontal="center" vertical="top"/>
      <protection hidden="1"/>
    </xf>
    <xf numFmtId="0" fontId="0" fillId="0" borderId="32" xfId="0" applyBorder="1" applyAlignment="1" applyProtection="1">
      <alignment horizontal="center" vertical="top"/>
      <protection hidden="1"/>
    </xf>
    <xf numFmtId="0" fontId="0" fillId="0" borderId="13" xfId="0" applyBorder="1" applyAlignment="1" applyProtection="1">
      <alignment horizontal="center" vertical="top"/>
      <protection hidden="1"/>
    </xf>
    <xf numFmtId="0" fontId="0" fillId="0" borderId="45" xfId="0" applyBorder="1" applyAlignment="1" applyProtection="1">
      <alignment horizontal="center" vertical="top"/>
      <protection hidden="1"/>
    </xf>
    <xf numFmtId="0" fontId="7" fillId="0" borderId="50" xfId="0" applyFont="1" applyBorder="1" applyAlignment="1" applyProtection="1">
      <alignment horizontal="left" vertical="top"/>
      <protection hidden="1"/>
    </xf>
    <xf numFmtId="0" fontId="0" fillId="0" borderId="53" xfId="0" applyBorder="1" applyAlignment="1" applyProtection="1">
      <alignment horizontal="center" vertical="top"/>
      <protection hidden="1"/>
    </xf>
    <xf numFmtId="0" fontId="0" fillId="0" borderId="85" xfId="0" applyBorder="1" applyAlignment="1" applyProtection="1">
      <alignment horizontal="center" vertical="top"/>
      <protection hidden="1"/>
    </xf>
    <xf numFmtId="0" fontId="0" fillId="0" borderId="86" xfId="0" applyBorder="1" applyAlignment="1">
      <alignment horizontal="center" vertical="top"/>
    </xf>
    <xf numFmtId="0" fontId="0" fillId="0" borderId="57" xfId="0" applyBorder="1" applyAlignment="1">
      <alignment horizontal="center" vertical="top"/>
    </xf>
    <xf numFmtId="0" fontId="0" fillId="34" borderId="87" xfId="0" applyFill="1" applyBorder="1" applyAlignment="1">
      <alignment horizontal="center" vertical="top"/>
    </xf>
    <xf numFmtId="0" fontId="0" fillId="33" borderId="74" xfId="0" applyFill="1" applyBorder="1" applyAlignment="1">
      <alignment horizontal="center" vertical="top"/>
    </xf>
    <xf numFmtId="0" fontId="0" fillId="0" borderId="88" xfId="0" applyBorder="1" applyAlignment="1">
      <alignment horizontal="center" vertical="top"/>
    </xf>
    <xf numFmtId="0" fontId="0" fillId="0" borderId="16" xfId="0" applyBorder="1" applyAlignment="1">
      <alignment horizontal="center" vertical="top"/>
    </xf>
    <xf numFmtId="0" fontId="0" fillId="34" borderId="89" xfId="0" applyFill="1" applyBorder="1" applyAlignment="1">
      <alignment horizontal="center" vertical="top"/>
    </xf>
    <xf numFmtId="0" fontId="0" fillId="0" borderId="20" xfId="0" applyBorder="1" applyAlignment="1">
      <alignment horizontal="center" vertical="top"/>
    </xf>
    <xf numFmtId="0" fontId="0" fillId="0" borderId="85" xfId="0" applyBorder="1" applyAlignment="1">
      <alignment horizontal="center" vertical="top"/>
    </xf>
    <xf numFmtId="0" fontId="0" fillId="34" borderId="90" xfId="0" applyFill="1" applyBorder="1" applyAlignment="1">
      <alignment horizontal="center" vertical="top"/>
    </xf>
    <xf numFmtId="0" fontId="0" fillId="35" borderId="70" xfId="0" applyFill="1" applyBorder="1" applyAlignment="1">
      <alignment vertical="center"/>
    </xf>
    <xf numFmtId="0" fontId="0" fillId="0" borderId="50" xfId="0" applyBorder="1" applyAlignment="1" applyProtection="1">
      <alignment horizontal="left" vertical="top"/>
      <protection hidden="1"/>
    </xf>
    <xf numFmtId="38" fontId="16" fillId="0" borderId="52" xfId="49" applyFont="1" applyBorder="1" applyAlignment="1">
      <alignment horizontal="center" vertical="top"/>
    </xf>
    <xf numFmtId="0" fontId="0" fillId="34" borderId="36" xfId="0" applyFont="1" applyFill="1" applyBorder="1" applyAlignment="1">
      <alignment horizontal="center" vertical="top"/>
    </xf>
    <xf numFmtId="0" fontId="0" fillId="34" borderId="87" xfId="0" applyFont="1" applyFill="1" applyBorder="1" applyAlignment="1">
      <alignment horizontal="center" vertical="top"/>
    </xf>
    <xf numFmtId="0" fontId="0" fillId="34" borderId="75" xfId="0" applyFont="1" applyFill="1" applyBorder="1" applyAlignment="1">
      <alignment horizontal="center" vertical="top"/>
    </xf>
    <xf numFmtId="0" fontId="0" fillId="34" borderId="37" xfId="0" applyFont="1" applyFill="1" applyBorder="1" applyAlignment="1">
      <alignment horizontal="center" vertical="top"/>
    </xf>
    <xf numFmtId="0" fontId="0" fillId="34" borderId="33" xfId="0" applyFont="1" applyFill="1" applyBorder="1" applyAlignment="1">
      <alignment horizontal="center" vertical="top"/>
    </xf>
    <xf numFmtId="0" fontId="0" fillId="34" borderId="34" xfId="0" applyFont="1" applyFill="1" applyBorder="1" applyAlignment="1">
      <alignment horizontal="left" vertical="top"/>
    </xf>
    <xf numFmtId="0" fontId="0" fillId="34" borderId="89" xfId="0" applyFont="1" applyFill="1" applyBorder="1" applyAlignment="1">
      <alignment horizontal="center" vertical="top"/>
    </xf>
    <xf numFmtId="0" fontId="0" fillId="34" borderId="91" xfId="0" applyFont="1" applyFill="1" applyBorder="1" applyAlignment="1">
      <alignment horizontal="center" vertical="top"/>
    </xf>
    <xf numFmtId="0" fontId="16" fillId="34" borderId="92" xfId="0" applyFont="1" applyFill="1" applyBorder="1" applyAlignment="1">
      <alignment horizontal="center" vertical="center"/>
    </xf>
    <xf numFmtId="0" fontId="18" fillId="0" borderId="0" xfId="0" applyFont="1" applyAlignment="1" applyProtection="1">
      <alignment horizontal="center" vertical="top"/>
      <protection hidden="1"/>
    </xf>
    <xf numFmtId="0" fontId="18" fillId="0" borderId="0" xfId="0" applyFont="1" applyAlignment="1" applyProtection="1">
      <alignment vertical="top"/>
      <protection hidden="1"/>
    </xf>
    <xf numFmtId="0" fontId="24" fillId="37" borderId="42" xfId="0" applyFont="1" applyFill="1" applyBorder="1" applyAlignment="1" applyProtection="1">
      <alignment horizontal="center" vertical="top"/>
      <protection hidden="1"/>
    </xf>
    <xf numFmtId="0" fontId="24" fillId="37" borderId="42" xfId="0" applyFont="1" applyFill="1" applyBorder="1" applyAlignment="1" applyProtection="1">
      <alignment vertical="top"/>
      <protection hidden="1"/>
    </xf>
    <xf numFmtId="0" fontId="24" fillId="38" borderId="45" xfId="0" applyFont="1" applyFill="1" applyBorder="1" applyAlignment="1" applyProtection="1">
      <alignment horizontal="center" vertical="top"/>
      <protection hidden="1"/>
    </xf>
    <xf numFmtId="0" fontId="24" fillId="38" borderId="45" xfId="0" applyFont="1" applyFill="1" applyBorder="1" applyAlignment="1" applyProtection="1">
      <alignment vertical="top"/>
      <protection hidden="1"/>
    </xf>
    <xf numFmtId="0" fontId="23" fillId="0" borderId="56" xfId="0" applyFont="1" applyFill="1" applyBorder="1" applyAlignment="1" applyProtection="1">
      <alignment horizontal="center" vertical="top"/>
      <protection hidden="1"/>
    </xf>
    <xf numFmtId="0" fontId="23" fillId="0" borderId="10" xfId="0" applyFont="1" applyFill="1" applyBorder="1" applyAlignment="1" applyProtection="1">
      <alignment horizontal="center" vertical="top"/>
      <protection hidden="1"/>
    </xf>
    <xf numFmtId="0" fontId="23" fillId="0" borderId="58" xfId="0" applyFont="1" applyFill="1" applyBorder="1" applyAlignment="1" applyProtection="1">
      <alignment horizontal="center" vertical="top"/>
      <protection hidden="1"/>
    </xf>
    <xf numFmtId="0" fontId="23" fillId="0" borderId="57" xfId="0" applyFont="1" applyFill="1" applyBorder="1" applyAlignment="1" applyProtection="1">
      <alignment horizontal="center" vertical="top"/>
      <protection hidden="1"/>
    </xf>
    <xf numFmtId="0" fontId="23" fillId="0" borderId="40" xfId="0" applyFont="1" applyFill="1" applyBorder="1" applyAlignment="1" applyProtection="1">
      <alignment horizontal="center" vertical="top"/>
      <protection hidden="1"/>
    </xf>
    <xf numFmtId="0" fontId="23" fillId="0" borderId="0" xfId="0" applyFont="1" applyFill="1" applyBorder="1" applyAlignment="1" applyProtection="1">
      <alignment vertical="top"/>
      <protection hidden="1"/>
    </xf>
    <xf numFmtId="0" fontId="23" fillId="0" borderId="93" xfId="0" applyFont="1" applyFill="1" applyBorder="1" applyAlignment="1" applyProtection="1">
      <alignment horizontal="center" vertical="top"/>
      <protection hidden="1"/>
    </xf>
    <xf numFmtId="0" fontId="29" fillId="0" borderId="0" xfId="0" applyFont="1" applyAlignment="1" applyProtection="1">
      <alignment/>
      <protection hidden="1"/>
    </xf>
    <xf numFmtId="0" fontId="8" fillId="0" borderId="0" xfId="0" applyFont="1" applyFill="1" applyBorder="1" applyAlignment="1" applyProtection="1">
      <alignment vertical="center"/>
      <protection hidden="1"/>
    </xf>
    <xf numFmtId="0" fontId="18" fillId="0" borderId="0" xfId="0" applyFont="1" applyFill="1" applyBorder="1" applyAlignment="1" applyProtection="1">
      <alignment horizontal="center" vertical="center"/>
      <protection hidden="1"/>
    </xf>
    <xf numFmtId="0" fontId="8" fillId="0" borderId="0" xfId="0" applyFont="1" applyAlignment="1" applyProtection="1">
      <alignment vertical="top"/>
      <protection hidden="1"/>
    </xf>
    <xf numFmtId="0" fontId="29" fillId="0" borderId="0" xfId="0" applyFont="1" applyAlignment="1" applyProtection="1">
      <alignment vertical="top"/>
      <protection hidden="1"/>
    </xf>
    <xf numFmtId="14" fontId="0" fillId="34" borderId="38" xfId="0" applyNumberFormat="1" applyFill="1" applyBorder="1" applyAlignment="1">
      <alignment horizontal="left" vertical="center"/>
    </xf>
    <xf numFmtId="0" fontId="0" fillId="34" borderId="34" xfId="0" applyFill="1" applyBorder="1" applyAlignment="1">
      <alignment horizontal="left" vertical="center"/>
    </xf>
    <xf numFmtId="38" fontId="1" fillId="0" borderId="52" xfId="49" applyFont="1" applyBorder="1" applyAlignment="1">
      <alignment horizontal="center" vertical="top"/>
    </xf>
    <xf numFmtId="0" fontId="9" fillId="0" borderId="64" xfId="0" applyFont="1" applyFill="1" applyBorder="1" applyAlignment="1" applyProtection="1">
      <alignment vertical="center"/>
      <protection hidden="1"/>
    </xf>
    <xf numFmtId="0" fontId="9" fillId="0" borderId="94" xfId="0" applyFont="1" applyFill="1" applyBorder="1" applyAlignment="1" applyProtection="1">
      <alignment vertical="center"/>
      <protection hidden="1"/>
    </xf>
    <xf numFmtId="0" fontId="9" fillId="0" borderId="95" xfId="0" applyFont="1" applyFill="1" applyBorder="1" applyAlignment="1" applyProtection="1">
      <alignment vertical="center"/>
      <protection hidden="1"/>
    </xf>
    <xf numFmtId="0" fontId="0" fillId="37" borderId="39" xfId="0" applyFill="1" applyBorder="1" applyAlignment="1" applyProtection="1">
      <alignment vertical="center"/>
      <protection hidden="1"/>
    </xf>
    <xf numFmtId="0" fontId="0" fillId="0" borderId="0" xfId="0" applyAlignment="1" applyProtection="1">
      <alignment/>
      <protection hidden="1"/>
    </xf>
    <xf numFmtId="0" fontId="8" fillId="0" borderId="39" xfId="0" applyFont="1" applyBorder="1" applyAlignment="1" applyProtection="1">
      <alignment horizontal="center" vertical="center"/>
      <protection hidden="1"/>
    </xf>
    <xf numFmtId="0" fontId="0" fillId="0" borderId="12" xfId="0"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39" xfId="0" applyFont="1" applyBorder="1" applyAlignment="1" applyProtection="1">
      <alignment horizontal="center" vertical="center"/>
      <protection hidden="1"/>
    </xf>
    <xf numFmtId="0" fontId="0" fillId="0" borderId="0" xfId="0" applyAlignment="1" applyProtection="1">
      <alignment horizontal="right" vertical="center"/>
      <protection hidden="1"/>
    </xf>
    <xf numFmtId="0" fontId="8" fillId="0" borderId="39" xfId="0" applyFont="1" applyBorder="1" applyAlignment="1" applyProtection="1">
      <alignment vertical="center"/>
      <protection hidden="1"/>
    </xf>
    <xf numFmtId="0" fontId="8" fillId="0" borderId="39" xfId="0" applyFont="1" applyBorder="1" applyAlignment="1" applyProtection="1">
      <alignment vertical="center"/>
      <protection hidden="1"/>
    </xf>
    <xf numFmtId="0" fontId="8" fillId="0" borderId="39" xfId="0" applyFont="1" applyBorder="1" applyAlignment="1" applyProtection="1">
      <alignment vertical="center" wrapText="1"/>
      <protection hidden="1"/>
    </xf>
    <xf numFmtId="0" fontId="0" fillId="0" borderId="0" xfId="0" applyBorder="1" applyAlignment="1" applyProtection="1">
      <alignment horizontal="left" vertical="center"/>
      <protection hidden="1"/>
    </xf>
    <xf numFmtId="0" fontId="23" fillId="39" borderId="0" xfId="0" applyFont="1" applyFill="1" applyBorder="1" applyAlignment="1" applyProtection="1">
      <alignment horizontal="center" vertical="top"/>
      <protection hidden="1"/>
    </xf>
    <xf numFmtId="0" fontId="30" fillId="39" borderId="0" xfId="0" applyFont="1" applyFill="1" applyBorder="1" applyAlignment="1" applyProtection="1">
      <alignment horizontal="justify" vertical="top"/>
      <protection hidden="1"/>
    </xf>
    <xf numFmtId="0" fontId="28" fillId="0" borderId="50" xfId="0" applyFont="1" applyBorder="1" applyAlignment="1" applyProtection="1">
      <alignment horizontal="center" vertical="top"/>
      <protection locked="0"/>
    </xf>
    <xf numFmtId="0" fontId="28" fillId="0" borderId="50" xfId="0" applyFont="1" applyBorder="1" applyAlignment="1" applyProtection="1">
      <alignment vertical="top"/>
      <protection locked="0"/>
    </xf>
    <xf numFmtId="0" fontId="0" fillId="0" borderId="50" xfId="0" applyBorder="1" applyAlignment="1" applyProtection="1">
      <alignment vertical="top"/>
      <protection locked="0"/>
    </xf>
    <xf numFmtId="0" fontId="33" fillId="0" borderId="96" xfId="0" applyFont="1" applyFill="1" applyBorder="1" applyAlignment="1" applyProtection="1">
      <alignment horizontal="center" vertical="center" wrapText="1"/>
      <protection hidden="1"/>
    </xf>
    <xf numFmtId="0" fontId="25" fillId="38" borderId="45" xfId="0" applyFont="1" applyFill="1" applyBorder="1" applyAlignment="1" applyProtection="1">
      <alignment vertical="center"/>
      <protection hidden="1"/>
    </xf>
    <xf numFmtId="0" fontId="33" fillId="39" borderId="97" xfId="0" applyFont="1" applyFill="1" applyBorder="1" applyAlignment="1" applyProtection="1">
      <alignment horizontal="center" vertical="center"/>
      <protection hidden="1"/>
    </xf>
    <xf numFmtId="0" fontId="33" fillId="39" borderId="96" xfId="0" applyFont="1" applyFill="1" applyBorder="1" applyAlignment="1" applyProtection="1">
      <alignment horizontal="center" vertical="center"/>
      <protection hidden="1"/>
    </xf>
    <xf numFmtId="0" fontId="33" fillId="39" borderId="98" xfId="0" applyFont="1" applyFill="1" applyBorder="1" applyAlignment="1" applyProtection="1">
      <alignment horizontal="center" vertical="center"/>
      <protection hidden="1"/>
    </xf>
    <xf numFmtId="0" fontId="25" fillId="37" borderId="42" xfId="0" applyFont="1" applyFill="1" applyBorder="1" applyAlignment="1" applyProtection="1">
      <alignment vertical="center"/>
      <protection hidden="1"/>
    </xf>
    <xf numFmtId="0" fontId="25" fillId="37" borderId="42" xfId="0" applyFont="1" applyFill="1" applyBorder="1" applyAlignment="1" applyProtection="1">
      <alignment horizontal="center" vertical="top"/>
      <protection hidden="1"/>
    </xf>
    <xf numFmtId="0" fontId="33" fillId="0" borderId="97" xfId="0" applyFont="1" applyBorder="1" applyAlignment="1" applyProtection="1">
      <alignment horizontal="center" vertical="center"/>
      <protection hidden="1"/>
    </xf>
    <xf numFmtId="0" fontId="23" fillId="0" borderId="0" xfId="0" applyFont="1" applyBorder="1" applyAlignment="1" applyProtection="1">
      <alignment vertical="center"/>
      <protection hidden="1"/>
    </xf>
    <xf numFmtId="0" fontId="23" fillId="0" borderId="99" xfId="0" applyFont="1" applyFill="1" applyBorder="1" applyAlignment="1" applyProtection="1">
      <alignment vertical="center"/>
      <protection hidden="1"/>
    </xf>
    <xf numFmtId="0" fontId="23" fillId="0" borderId="48" xfId="0" applyFont="1" applyBorder="1" applyAlignment="1" applyProtection="1">
      <alignment horizontal="center" vertical="center"/>
      <protection hidden="1"/>
    </xf>
    <xf numFmtId="0" fontId="23" fillId="0" borderId="86" xfId="0" applyFont="1" applyBorder="1" applyAlignment="1">
      <alignment horizontal="center" vertical="top"/>
    </xf>
    <xf numFmtId="0" fontId="23" fillId="34" borderId="34" xfId="0" applyFont="1" applyFill="1" applyBorder="1" applyAlignment="1">
      <alignment horizontal="left" vertical="top"/>
    </xf>
    <xf numFmtId="0" fontId="8" fillId="0" borderId="40" xfId="0" applyFont="1" applyBorder="1" applyAlignment="1">
      <alignment horizontal="center" vertical="center"/>
    </xf>
    <xf numFmtId="0" fontId="8" fillId="0" borderId="0" xfId="0" applyFont="1" applyBorder="1" applyAlignment="1">
      <alignment horizontal="left" vertical="top"/>
    </xf>
    <xf numFmtId="0" fontId="8" fillId="35" borderId="87" xfId="0" applyFont="1" applyFill="1" applyBorder="1" applyAlignment="1" quotePrefix="1">
      <alignment horizontal="center" vertical="top"/>
    </xf>
    <xf numFmtId="0" fontId="8" fillId="0" borderId="39" xfId="0" applyFont="1" applyBorder="1" applyAlignment="1">
      <alignment vertical="center"/>
    </xf>
    <xf numFmtId="0" fontId="13" fillId="33" borderId="100" xfId="0" applyFont="1" applyFill="1" applyBorder="1" applyAlignment="1">
      <alignment vertical="center"/>
    </xf>
    <xf numFmtId="0" fontId="0" fillId="33" borderId="101" xfId="0" applyFill="1" applyBorder="1" applyAlignment="1">
      <alignment vertical="center"/>
    </xf>
    <xf numFmtId="0" fontId="14" fillId="33" borderId="89" xfId="0" applyFont="1" applyFill="1" applyBorder="1" applyAlignment="1">
      <alignment vertical="center" wrapText="1"/>
    </xf>
    <xf numFmtId="0" fontId="24" fillId="38" borderId="0" xfId="0" applyFont="1" applyFill="1" applyBorder="1" applyAlignment="1" applyProtection="1">
      <alignment horizontal="center" vertical="top"/>
      <protection hidden="1"/>
    </xf>
    <xf numFmtId="0" fontId="24" fillId="38" borderId="0" xfId="0" applyFont="1" applyFill="1" applyBorder="1" applyAlignment="1" applyProtection="1">
      <alignment vertical="top"/>
      <protection hidden="1"/>
    </xf>
    <xf numFmtId="0" fontId="23" fillId="0" borderId="102" xfId="0" applyFont="1" applyBorder="1" applyAlignment="1" applyProtection="1">
      <alignment horizontal="center" vertical="top"/>
      <protection hidden="1"/>
    </xf>
    <xf numFmtId="0" fontId="23" fillId="0" borderId="0" xfId="0" applyFont="1" applyFill="1" applyBorder="1" applyAlignment="1" applyProtection="1">
      <alignment horizontal="left" vertical="top"/>
      <protection hidden="1"/>
    </xf>
    <xf numFmtId="0" fontId="23" fillId="0" borderId="53" xfId="0" applyFont="1" applyFill="1" applyBorder="1" applyAlignment="1" applyProtection="1">
      <alignment horizontal="center" vertical="top"/>
      <protection hidden="1"/>
    </xf>
    <xf numFmtId="0" fontId="30" fillId="0" borderId="53" xfId="0" applyFont="1" applyBorder="1" applyAlignment="1" applyProtection="1">
      <alignment horizontal="justify" vertical="top"/>
      <protection hidden="1"/>
    </xf>
    <xf numFmtId="0" fontId="23" fillId="0" borderId="13" xfId="0" applyFont="1" applyFill="1" applyBorder="1" applyAlignment="1" applyProtection="1">
      <alignment horizontal="left" vertical="top"/>
      <protection hidden="1"/>
    </xf>
    <xf numFmtId="0" fontId="23" fillId="0" borderId="13" xfId="0" applyFont="1" applyFill="1" applyBorder="1" applyAlignment="1" applyProtection="1">
      <alignment vertical="top"/>
      <protection hidden="1"/>
    </xf>
    <xf numFmtId="0" fontId="23" fillId="0" borderId="53" xfId="0" applyFont="1" applyFill="1" applyBorder="1" applyAlignment="1" applyProtection="1">
      <alignment vertical="top"/>
      <protection hidden="1"/>
    </xf>
    <xf numFmtId="0" fontId="6" fillId="38" borderId="53" xfId="0" applyFont="1" applyFill="1" applyBorder="1" applyAlignment="1" applyProtection="1">
      <alignment vertical="center"/>
      <protection hidden="1"/>
    </xf>
    <xf numFmtId="0" fontId="25" fillId="38" borderId="53" xfId="0" applyFont="1" applyFill="1" applyBorder="1" applyAlignment="1" applyProtection="1">
      <alignment vertical="center"/>
      <protection hidden="1"/>
    </xf>
    <xf numFmtId="0" fontId="24" fillId="38" borderId="53" xfId="0" applyFont="1" applyFill="1" applyBorder="1" applyAlignment="1" applyProtection="1">
      <alignment horizontal="center" vertical="top"/>
      <protection hidden="1"/>
    </xf>
    <xf numFmtId="0" fontId="24" fillId="38" borderId="53" xfId="0" applyFont="1" applyFill="1" applyBorder="1" applyAlignment="1" applyProtection="1">
      <alignment vertical="top"/>
      <protection hidden="1"/>
    </xf>
    <xf numFmtId="0" fontId="6" fillId="38" borderId="103" xfId="0" applyFont="1" applyFill="1" applyBorder="1" applyAlignment="1" applyProtection="1">
      <alignment vertical="center"/>
      <protection hidden="1"/>
    </xf>
    <xf numFmtId="0" fontId="0" fillId="0" borderId="39" xfId="0" applyBorder="1" applyAlignment="1" quotePrefix="1">
      <alignment vertical="center"/>
    </xf>
    <xf numFmtId="0" fontId="35" fillId="0" borderId="0" xfId="0" applyFont="1" applyAlignment="1" applyProtection="1">
      <alignment vertical="center"/>
      <protection hidden="1"/>
    </xf>
    <xf numFmtId="0" fontId="35" fillId="0" borderId="0" xfId="0" applyFont="1" applyBorder="1" applyAlignment="1" applyProtection="1">
      <alignment/>
      <protection hidden="1"/>
    </xf>
    <xf numFmtId="0" fontId="4" fillId="0" borderId="39" xfId="0" applyFont="1" applyBorder="1" applyAlignment="1" applyProtection="1">
      <alignment horizontal="center" vertical="center"/>
      <protection hidden="1"/>
    </xf>
    <xf numFmtId="0" fontId="1" fillId="0" borderId="0" xfId="0" applyFont="1" applyAlignment="1" applyProtection="1">
      <alignment horizontal="left" vertical="top"/>
      <protection hidden="1"/>
    </xf>
    <xf numFmtId="0" fontId="8" fillId="0" borderId="0" xfId="0" applyFont="1" applyAlignment="1" applyProtection="1">
      <alignment horizontal="right" vertical="center"/>
      <protection hidden="1"/>
    </xf>
    <xf numFmtId="0" fontId="22" fillId="0" borderId="0" xfId="0" applyFont="1" applyFill="1" applyBorder="1" applyAlignment="1" applyProtection="1">
      <alignment horizontal="left" vertical="center"/>
      <protection hidden="1"/>
    </xf>
    <xf numFmtId="0" fontId="31" fillId="0" borderId="10" xfId="0" applyFont="1" applyBorder="1" applyAlignment="1" applyProtection="1">
      <alignment horizontal="justify" vertical="top" wrapText="1"/>
      <protection hidden="1"/>
    </xf>
    <xf numFmtId="0" fontId="31" fillId="0" borderId="104" xfId="0" applyFont="1" applyBorder="1" applyAlignment="1" applyProtection="1">
      <alignment horizontal="justify" vertical="top" wrapText="1"/>
      <protection hidden="1"/>
    </xf>
    <xf numFmtId="0" fontId="30" fillId="0" borderId="56" xfId="0" applyFont="1" applyBorder="1" applyAlignment="1" applyProtection="1">
      <alignment horizontal="justify" vertical="top"/>
      <protection hidden="1"/>
    </xf>
    <xf numFmtId="0" fontId="30" fillId="0" borderId="105" xfId="0" applyFont="1" applyBorder="1" applyAlignment="1" applyProtection="1">
      <alignment horizontal="justify" vertical="top"/>
      <protection hidden="1"/>
    </xf>
    <xf numFmtId="0" fontId="30" fillId="0" borderId="10" xfId="0" applyFont="1" applyBorder="1" applyAlignment="1" applyProtection="1">
      <alignment horizontal="justify" vertical="top"/>
      <protection hidden="1"/>
    </xf>
    <xf numFmtId="0" fontId="30" fillId="0" borderId="104" xfId="0" applyFont="1" applyBorder="1" applyAlignment="1" applyProtection="1">
      <alignment horizontal="justify" vertical="top"/>
      <protection hidden="1"/>
    </xf>
    <xf numFmtId="0" fontId="31" fillId="0" borderId="57" xfId="0" applyFont="1" applyBorder="1" applyAlignment="1" applyProtection="1">
      <alignment horizontal="justify" vertical="top" wrapText="1"/>
      <protection hidden="1"/>
    </xf>
    <xf numFmtId="0" fontId="31" fillId="0" borderId="106" xfId="0" applyFont="1" applyBorder="1" applyAlignment="1" applyProtection="1">
      <alignment horizontal="justify" vertical="top" wrapText="1"/>
      <protection hidden="1"/>
    </xf>
    <xf numFmtId="0" fontId="31" fillId="0" borderId="56" xfId="0" applyFont="1" applyBorder="1" applyAlignment="1" applyProtection="1">
      <alignment horizontal="justify" vertical="top" wrapText="1"/>
      <protection hidden="1"/>
    </xf>
    <xf numFmtId="0" fontId="31" fillId="0" borderId="105" xfId="0" applyFont="1" applyBorder="1" applyAlignment="1" applyProtection="1">
      <alignment horizontal="justify" vertical="top" wrapText="1"/>
      <protection hidden="1"/>
    </xf>
    <xf numFmtId="0" fontId="30" fillId="0" borderId="57" xfId="0" applyFont="1" applyBorder="1" applyAlignment="1" applyProtection="1">
      <alignment horizontal="justify" vertical="top"/>
      <protection hidden="1"/>
    </xf>
    <xf numFmtId="0" fontId="30" fillId="0" borderId="106" xfId="0" applyFont="1" applyBorder="1" applyAlignment="1" applyProtection="1">
      <alignment horizontal="justify" vertical="top"/>
      <protection hidden="1"/>
    </xf>
    <xf numFmtId="0" fontId="13" fillId="39" borderId="39" xfId="0" applyFont="1" applyFill="1" applyBorder="1" applyAlignment="1" applyProtection="1">
      <alignment horizontal="left" vertical="center"/>
      <protection locked="0"/>
    </xf>
    <xf numFmtId="14" fontId="13" fillId="39" borderId="39" xfId="0" applyNumberFormat="1" applyFont="1" applyFill="1" applyBorder="1" applyAlignment="1" applyProtection="1">
      <alignment horizontal="left" vertical="center"/>
      <protection locked="0"/>
    </xf>
    <xf numFmtId="0" fontId="31" fillId="0" borderId="23" xfId="0" applyFont="1" applyBorder="1" applyAlignment="1" applyProtection="1">
      <alignment horizontal="justify" vertical="top" wrapText="1"/>
      <protection hidden="1"/>
    </xf>
    <xf numFmtId="0" fontId="31" fillId="0" borderId="107" xfId="0" applyFont="1" applyBorder="1" applyAlignment="1" applyProtection="1">
      <alignment horizontal="justify" vertical="top" wrapText="1"/>
      <protection hidden="1"/>
    </xf>
    <xf numFmtId="0" fontId="13" fillId="39" borderId="39" xfId="0" applyFont="1" applyFill="1" applyBorder="1" applyAlignment="1" applyProtection="1">
      <alignment horizontal="left" vertical="center" wrapText="1"/>
      <protection locked="0"/>
    </xf>
    <xf numFmtId="0" fontId="13" fillId="39" borderId="11" xfId="0" applyFont="1" applyFill="1" applyBorder="1" applyAlignment="1" applyProtection="1">
      <alignment horizontal="left" vertical="center" wrapText="1"/>
      <protection locked="0"/>
    </xf>
    <xf numFmtId="0" fontId="13" fillId="39" borderId="12" xfId="0" applyFont="1" applyFill="1" applyBorder="1" applyAlignment="1" applyProtection="1">
      <alignment horizontal="left" vertical="center" wrapText="1"/>
      <protection locked="0"/>
    </xf>
    <xf numFmtId="0" fontId="13" fillId="39" borderId="49" xfId="0" applyFont="1" applyFill="1" applyBorder="1" applyAlignment="1" applyProtection="1">
      <alignment horizontal="left" vertical="center" wrapText="1"/>
      <protection locked="0"/>
    </xf>
    <xf numFmtId="0" fontId="30" fillId="0" borderId="23" xfId="0" applyFont="1" applyBorder="1" applyAlignment="1" applyProtection="1">
      <alignment horizontal="justify" vertical="top"/>
      <protection hidden="1"/>
    </xf>
    <xf numFmtId="0" fontId="30" fillId="0" borderId="107" xfId="0" applyFont="1" applyBorder="1" applyAlignment="1" applyProtection="1">
      <alignment horizontal="justify" vertical="top"/>
      <protection hidden="1"/>
    </xf>
    <xf numFmtId="0" fontId="56" fillId="39" borderId="39" xfId="43" applyFill="1" applyBorder="1" applyAlignment="1" applyProtection="1">
      <alignment horizontal="left" vertical="center"/>
      <protection locked="0"/>
    </xf>
    <xf numFmtId="0" fontId="34" fillId="39" borderId="39" xfId="43" applyFont="1" applyFill="1" applyBorder="1" applyAlignment="1" applyProtection="1">
      <alignment horizontal="left" vertical="center"/>
      <protection locked="0"/>
    </xf>
    <xf numFmtId="0" fontId="8" fillId="0" borderId="108" xfId="0" applyFont="1" applyBorder="1" applyAlignment="1" applyProtection="1">
      <alignment horizontal="left" vertical="top" wrapText="1"/>
      <protection locked="0"/>
    </xf>
    <xf numFmtId="0" fontId="8" fillId="0" borderId="109" xfId="0" applyFont="1" applyBorder="1" applyAlignment="1" applyProtection="1">
      <alignment horizontal="left" vertical="top" wrapText="1"/>
      <protection locked="0"/>
    </xf>
    <xf numFmtId="0" fontId="8" fillId="0" borderId="110" xfId="0" applyFont="1" applyBorder="1" applyAlignment="1" applyProtection="1">
      <alignment horizontal="left" vertical="top" wrapText="1"/>
      <protection locked="0"/>
    </xf>
    <xf numFmtId="0" fontId="23" fillId="0" borderId="111" xfId="0" applyFont="1" applyFill="1" applyBorder="1" applyAlignment="1" applyProtection="1">
      <alignment horizontal="left" vertical="top" wrapText="1"/>
      <protection hidden="1"/>
    </xf>
    <xf numFmtId="0" fontId="23" fillId="0" borderId="112" xfId="0" applyFont="1" applyFill="1" applyBorder="1" applyAlignment="1" applyProtection="1">
      <alignment horizontal="left" vertical="top" wrapText="1"/>
      <protection hidden="1"/>
    </xf>
    <xf numFmtId="0" fontId="23" fillId="0" borderId="40" xfId="0" applyFont="1" applyFill="1" applyBorder="1" applyAlignment="1" applyProtection="1">
      <alignment horizontal="left" vertical="top" wrapText="1"/>
      <protection hidden="1"/>
    </xf>
    <xf numFmtId="0" fontId="23" fillId="0" borderId="96" xfId="0" applyFont="1" applyFill="1" applyBorder="1" applyAlignment="1" applyProtection="1">
      <alignment horizontal="left" vertical="top" wrapText="1"/>
      <protection hidden="1"/>
    </xf>
    <xf numFmtId="0" fontId="23" fillId="0" borderId="93" xfId="0" applyFont="1" applyFill="1" applyBorder="1" applyAlignment="1" applyProtection="1">
      <alignment horizontal="left" vertical="top" wrapText="1"/>
      <protection hidden="1"/>
    </xf>
    <xf numFmtId="0" fontId="23" fillId="0" borderId="98" xfId="0" applyFont="1" applyFill="1" applyBorder="1" applyAlignment="1" applyProtection="1">
      <alignment horizontal="left" vertical="top" wrapText="1"/>
      <protection hidden="1"/>
    </xf>
    <xf numFmtId="0" fontId="23" fillId="0" borderId="81" xfId="0" applyFont="1" applyBorder="1" applyAlignment="1" applyProtection="1">
      <alignment vertical="top" wrapText="1"/>
      <protection hidden="1"/>
    </xf>
    <xf numFmtId="0" fontId="23" fillId="0" borderId="97" xfId="0" applyFont="1" applyBorder="1" applyAlignment="1" applyProtection="1">
      <alignment vertical="top" wrapText="1"/>
      <protection hidden="1"/>
    </xf>
    <xf numFmtId="0" fontId="23" fillId="0" borderId="40" xfId="0" applyFont="1" applyBorder="1" applyAlignment="1" applyProtection="1">
      <alignment vertical="top" wrapText="1"/>
      <protection hidden="1"/>
    </xf>
    <xf numFmtId="0" fontId="23" fillId="0" borderId="96" xfId="0" applyFont="1" applyBorder="1" applyAlignment="1" applyProtection="1">
      <alignment vertical="top" wrapText="1"/>
      <protection hidden="1"/>
    </xf>
    <xf numFmtId="0" fontId="23" fillId="0" borderId="93" xfId="0" applyFont="1" applyBorder="1" applyAlignment="1" applyProtection="1">
      <alignment vertical="top" wrapText="1"/>
      <protection hidden="1"/>
    </xf>
    <xf numFmtId="0" fontId="23" fillId="0" borderId="98" xfId="0" applyFont="1" applyBorder="1" applyAlignment="1" applyProtection="1">
      <alignment vertical="top" wrapText="1"/>
      <protection hidden="1"/>
    </xf>
    <xf numFmtId="0" fontId="23" fillId="0" borderId="13" xfId="0" applyFont="1" applyBorder="1" applyAlignment="1" applyProtection="1">
      <alignment vertical="top" wrapText="1"/>
      <protection hidden="1"/>
    </xf>
    <xf numFmtId="0" fontId="21" fillId="39" borderId="57" xfId="0" applyFont="1" applyFill="1" applyBorder="1" applyAlignment="1" applyProtection="1">
      <alignment horizontal="left" vertical="top" wrapText="1"/>
      <protection locked="0"/>
    </xf>
    <xf numFmtId="0" fontId="21" fillId="39" borderId="106" xfId="0" applyFont="1" applyFill="1" applyBorder="1" applyAlignment="1" applyProtection="1">
      <alignment horizontal="left" vertical="top" wrapText="1"/>
      <protection locked="0"/>
    </xf>
    <xf numFmtId="0" fontId="21" fillId="39" borderId="56" xfId="0" applyFont="1" applyFill="1" applyBorder="1" applyAlignment="1" applyProtection="1">
      <alignment horizontal="left" vertical="top" wrapText="1"/>
      <protection locked="0"/>
    </xf>
    <xf numFmtId="0" fontId="21" fillId="39" borderId="105" xfId="0" applyFont="1" applyFill="1" applyBorder="1" applyAlignment="1" applyProtection="1">
      <alignment horizontal="left" vertical="top" wrapText="1"/>
      <protection locked="0"/>
    </xf>
    <xf numFmtId="0" fontId="21" fillId="39" borderId="10" xfId="0" applyFont="1" applyFill="1" applyBorder="1" applyAlignment="1" applyProtection="1">
      <alignment horizontal="left" vertical="top" wrapText="1"/>
      <protection locked="0"/>
    </xf>
    <xf numFmtId="0" fontId="21" fillId="39" borderId="104" xfId="0" applyFont="1" applyFill="1" applyBorder="1" applyAlignment="1" applyProtection="1">
      <alignment horizontal="left" vertical="top" wrapText="1"/>
      <protection locked="0"/>
    </xf>
    <xf numFmtId="0" fontId="32" fillId="39" borderId="11" xfId="0" applyFont="1" applyFill="1" applyBorder="1" applyAlignment="1" applyProtection="1">
      <alignment horizontal="center" vertical="center"/>
      <protection locked="0"/>
    </xf>
    <xf numFmtId="0" fontId="32" fillId="39" borderId="12" xfId="0" applyFont="1" applyFill="1" applyBorder="1" applyAlignment="1" applyProtection="1">
      <alignment horizontal="center" vertical="center"/>
      <protection locked="0"/>
    </xf>
    <xf numFmtId="0" fontId="32" fillId="39" borderId="49" xfId="0" applyFont="1" applyFill="1" applyBorder="1" applyAlignment="1" applyProtection="1">
      <alignment horizontal="center" vertical="center"/>
      <protection locked="0"/>
    </xf>
    <xf numFmtId="0" fontId="23" fillId="39" borderId="81" xfId="0" applyFont="1" applyFill="1" applyBorder="1" applyAlignment="1" applyProtection="1">
      <alignment horizontal="left" vertical="top"/>
      <protection hidden="1"/>
    </xf>
    <xf numFmtId="0" fontId="23" fillId="39" borderId="13" xfId="0" applyFont="1" applyFill="1" applyBorder="1" applyAlignment="1" applyProtection="1">
      <alignment horizontal="left" vertical="top"/>
      <protection hidden="1"/>
    </xf>
    <xf numFmtId="0" fontId="0" fillId="0" borderId="40" xfId="0" applyBorder="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93" xfId="0" applyBorder="1" applyAlignment="1">
      <alignment horizontal="left" vertical="top"/>
    </xf>
    <xf numFmtId="0" fontId="0" fillId="0" borderId="53" xfId="0" applyBorder="1" applyAlignment="1">
      <alignment horizontal="left" vertical="top"/>
    </xf>
    <xf numFmtId="0" fontId="36" fillId="0" borderId="113" xfId="0" applyFont="1" applyBorder="1" applyAlignment="1" applyProtection="1">
      <alignment vertical="top"/>
      <protection hidden="1"/>
    </xf>
    <xf numFmtId="0" fontId="36" fillId="0" borderId="114" xfId="0" applyFont="1" applyBorder="1" applyAlignment="1" applyProtection="1">
      <alignment vertical="top"/>
      <protection hidden="1"/>
    </xf>
    <xf numFmtId="0" fontId="36" fillId="0" borderId="115" xfId="0" applyFont="1" applyBorder="1" applyAlignment="1" applyProtection="1">
      <alignment vertical="top"/>
      <protection hidden="1"/>
    </xf>
    <xf numFmtId="0" fontId="21" fillId="0" borderId="39" xfId="0" applyFont="1" applyBorder="1" applyAlignment="1" applyProtection="1">
      <alignment vertical="top" wrapText="1"/>
      <protection hidden="1"/>
    </xf>
    <xf numFmtId="0" fontId="33" fillId="39" borderId="64" xfId="0" applyFont="1" applyFill="1" applyBorder="1" applyAlignment="1" applyProtection="1">
      <alignment horizontal="center" vertical="center"/>
      <protection locked="0"/>
    </xf>
    <xf numFmtId="0" fontId="33" fillId="39" borderId="94" xfId="0" applyFont="1" applyFill="1" applyBorder="1" applyAlignment="1" applyProtection="1">
      <alignment horizontal="center" vertical="center"/>
      <protection locked="0"/>
    </xf>
    <xf numFmtId="0" fontId="33" fillId="39" borderId="95" xfId="0" applyFont="1" applyFill="1" applyBorder="1" applyAlignment="1" applyProtection="1">
      <alignment horizontal="center" vertical="center"/>
      <protection locked="0"/>
    </xf>
    <xf numFmtId="0" fontId="33" fillId="39" borderId="97" xfId="0" applyFont="1" applyFill="1" applyBorder="1" applyAlignment="1" applyProtection="1">
      <alignment horizontal="center" vertical="center"/>
      <protection hidden="1"/>
    </xf>
    <xf numFmtId="0" fontId="33" fillId="39" borderId="96" xfId="0" applyFont="1" applyFill="1" applyBorder="1" applyAlignment="1" applyProtection="1">
      <alignment horizontal="center" vertical="center"/>
      <protection hidden="1"/>
    </xf>
    <xf numFmtId="0" fontId="33" fillId="39" borderId="98" xfId="0" applyFont="1" applyFill="1" applyBorder="1" applyAlignment="1" applyProtection="1">
      <alignment horizontal="center" vertical="center"/>
      <protection hidden="1"/>
    </xf>
    <xf numFmtId="0" fontId="0" fillId="0" borderId="51" xfId="0" applyBorder="1" applyAlignment="1" applyProtection="1">
      <alignment horizontal="center" vertical="top"/>
      <protection hidden="1"/>
    </xf>
    <xf numFmtId="0" fontId="0" fillId="0" borderId="52" xfId="0" applyBorder="1" applyAlignment="1" applyProtection="1">
      <alignment horizontal="center" vertical="top"/>
      <protection hidden="1"/>
    </xf>
    <xf numFmtId="0" fontId="23" fillId="0" borderId="81" xfId="0" applyFont="1" applyBorder="1" applyAlignment="1" applyProtection="1">
      <alignment horizontal="left" vertical="center"/>
      <protection hidden="1"/>
    </xf>
    <xf numFmtId="0" fontId="23" fillId="0" borderId="13" xfId="0" applyFont="1" applyBorder="1" applyAlignment="1" applyProtection="1">
      <alignment horizontal="left" vertical="center"/>
      <protection hidden="1"/>
    </xf>
    <xf numFmtId="0" fontId="23" fillId="0" borderId="111" xfId="0" applyFont="1" applyBorder="1" applyAlignment="1" applyProtection="1">
      <alignment vertical="top" wrapText="1"/>
      <protection hidden="1"/>
    </xf>
    <xf numFmtId="0" fontId="23" fillId="0" borderId="112" xfId="0" applyFont="1" applyBorder="1" applyAlignment="1" applyProtection="1">
      <alignment vertical="top" wrapText="1"/>
      <protection hidden="1"/>
    </xf>
    <xf numFmtId="0" fontId="23" fillId="0" borderId="116" xfId="0" applyFont="1" applyBorder="1" applyAlignment="1" applyProtection="1">
      <alignment vertical="top" wrapText="1"/>
      <protection hidden="1"/>
    </xf>
    <xf numFmtId="0" fontId="23" fillId="0" borderId="117" xfId="0" applyFont="1" applyBorder="1" applyAlignment="1" applyProtection="1">
      <alignment vertical="top" wrapText="1"/>
      <protection hidden="1"/>
    </xf>
    <xf numFmtId="0" fontId="23" fillId="0" borderId="112" xfId="0" applyFont="1" applyBorder="1" applyAlignment="1" applyProtection="1">
      <alignment vertical="top" wrapText="1"/>
      <protection hidden="1"/>
    </xf>
    <xf numFmtId="0" fontId="23" fillId="0" borderId="40" xfId="0" applyFont="1" applyBorder="1" applyAlignment="1" applyProtection="1">
      <alignment vertical="top" wrapText="1"/>
      <protection hidden="1"/>
    </xf>
    <xf numFmtId="0" fontId="23" fillId="0" borderId="96" xfId="0" applyFont="1" applyBorder="1" applyAlignment="1" applyProtection="1">
      <alignment vertical="top" wrapText="1"/>
      <protection hidden="1"/>
    </xf>
    <xf numFmtId="0" fontId="23" fillId="0" borderId="93" xfId="0" applyFont="1" applyBorder="1" applyAlignment="1" applyProtection="1">
      <alignment vertical="top" wrapText="1"/>
      <protection hidden="1"/>
    </xf>
    <xf numFmtId="0" fontId="23" fillId="0" borderId="98" xfId="0" applyFont="1" applyBorder="1" applyAlignment="1" applyProtection="1">
      <alignment vertical="top" wrapText="1"/>
      <protection hidden="1"/>
    </xf>
    <xf numFmtId="0" fontId="16" fillId="35" borderId="11" xfId="0" applyFont="1" applyFill="1" applyBorder="1" applyAlignment="1" applyProtection="1">
      <alignment horizontal="center" vertical="center"/>
      <protection hidden="1"/>
    </xf>
    <xf numFmtId="0" fontId="16" fillId="35" borderId="12" xfId="0" applyFont="1" applyFill="1" applyBorder="1" applyAlignment="1" applyProtection="1">
      <alignment horizontal="center" vertical="center"/>
      <protection hidden="1"/>
    </xf>
    <xf numFmtId="0" fontId="16" fillId="35" borderId="49" xfId="0" applyFont="1" applyFill="1" applyBorder="1" applyAlignment="1" applyProtection="1">
      <alignment horizontal="center" vertical="center"/>
      <protection hidden="1"/>
    </xf>
    <xf numFmtId="0" fontId="7" fillId="0" borderId="48" xfId="0" applyFont="1" applyBorder="1" applyAlignment="1" applyProtection="1">
      <alignment vertical="top" textRotation="255" wrapText="1"/>
      <protection hidden="1"/>
    </xf>
    <xf numFmtId="0" fontId="7" fillId="0" borderId="51" xfId="0" applyFont="1" applyBorder="1" applyAlignment="1" applyProtection="1">
      <alignment vertical="top" textRotation="255" wrapText="1"/>
      <protection hidden="1"/>
    </xf>
    <xf numFmtId="0" fontId="7" fillId="0" borderId="52" xfId="0" applyFont="1" applyBorder="1" applyAlignment="1" applyProtection="1">
      <alignment vertical="top" textRotation="255" wrapText="1"/>
      <protection hidden="1"/>
    </xf>
    <xf numFmtId="0" fontId="7" fillId="0" borderId="39" xfId="0" applyFont="1" applyBorder="1" applyAlignment="1" applyProtection="1">
      <alignment horizontal="center" vertical="top" textRotation="255"/>
      <protection hidden="1"/>
    </xf>
    <xf numFmtId="0" fontId="22" fillId="0" borderId="48" xfId="0" applyFont="1" applyFill="1" applyBorder="1" applyAlignment="1" applyProtection="1">
      <alignment horizontal="center" vertical="center" textRotation="255"/>
      <protection hidden="1"/>
    </xf>
    <xf numFmtId="0" fontId="22" fillId="0" borderId="51" xfId="0" applyFont="1" applyFill="1" applyBorder="1" applyAlignment="1" applyProtection="1">
      <alignment horizontal="center" vertical="center" textRotation="255"/>
      <protection hidden="1"/>
    </xf>
    <xf numFmtId="0" fontId="22" fillId="0" borderId="52" xfId="0" applyFont="1" applyFill="1" applyBorder="1" applyAlignment="1" applyProtection="1">
      <alignment horizontal="center" vertical="center" textRotation="255"/>
      <protection hidden="1"/>
    </xf>
    <xf numFmtId="0" fontId="33" fillId="39" borderId="64" xfId="0" applyFont="1" applyFill="1" applyBorder="1" applyAlignment="1" applyProtection="1">
      <alignment horizontal="center" vertical="center" wrapText="1"/>
      <protection locked="0"/>
    </xf>
    <xf numFmtId="0" fontId="33" fillId="39" borderId="94" xfId="0" applyFont="1" applyFill="1" applyBorder="1" applyAlignment="1" applyProtection="1">
      <alignment horizontal="center" vertical="center" wrapText="1"/>
      <protection locked="0"/>
    </xf>
    <xf numFmtId="0" fontId="33" fillId="39" borderId="95" xfId="0" applyFont="1" applyFill="1" applyBorder="1" applyAlignment="1" applyProtection="1">
      <alignment horizontal="center" vertical="center" wrapText="1"/>
      <protection locked="0"/>
    </xf>
    <xf numFmtId="0" fontId="7" fillId="0" borderId="48" xfId="0" applyFont="1" applyBorder="1" applyAlignment="1" applyProtection="1">
      <alignment horizontal="center" vertical="center" textRotation="255"/>
      <protection hidden="1"/>
    </xf>
    <xf numFmtId="0" fontId="7" fillId="0" borderId="51" xfId="0" applyFont="1" applyBorder="1" applyAlignment="1" applyProtection="1">
      <alignment horizontal="center" vertical="center" textRotation="255"/>
      <protection hidden="1"/>
    </xf>
    <xf numFmtId="0" fontId="7" fillId="0" borderId="52" xfId="0" applyFont="1" applyBorder="1" applyAlignment="1" applyProtection="1">
      <alignment horizontal="center" vertical="center" textRotation="255"/>
      <protection hidden="1"/>
    </xf>
    <xf numFmtId="0" fontId="7" fillId="0" borderId="51" xfId="0" applyFont="1" applyBorder="1" applyAlignment="1" applyProtection="1">
      <alignment vertical="top" textRotation="255" wrapText="1"/>
      <protection hidden="1"/>
    </xf>
    <xf numFmtId="0" fontId="7" fillId="0" borderId="52" xfId="0" applyFont="1" applyBorder="1" applyAlignment="1" applyProtection="1">
      <alignment vertical="top" textRotation="255" wrapText="1"/>
      <protection hidden="1"/>
    </xf>
    <xf numFmtId="0" fontId="23" fillId="0" borderId="111" xfId="0" applyFont="1" applyFill="1" applyBorder="1" applyAlignment="1" applyProtection="1">
      <alignment vertical="top" wrapText="1"/>
      <protection hidden="1"/>
    </xf>
    <xf numFmtId="0" fontId="23" fillId="0" borderId="112" xfId="0" applyFont="1" applyFill="1" applyBorder="1" applyAlignment="1" applyProtection="1">
      <alignment vertical="top" wrapText="1"/>
      <protection hidden="1"/>
    </xf>
    <xf numFmtId="0" fontId="23" fillId="0" borderId="40" xfId="0" applyFont="1" applyFill="1" applyBorder="1" applyAlignment="1" applyProtection="1">
      <alignment vertical="top" wrapText="1"/>
      <protection hidden="1"/>
    </xf>
    <xf numFmtId="0" fontId="23" fillId="0" borderId="96" xfId="0" applyFont="1" applyFill="1" applyBorder="1" applyAlignment="1" applyProtection="1">
      <alignment vertical="top" wrapText="1"/>
      <protection hidden="1"/>
    </xf>
    <xf numFmtId="0" fontId="23" fillId="0" borderId="93" xfId="0" applyFont="1" applyFill="1" applyBorder="1" applyAlignment="1" applyProtection="1">
      <alignment vertical="top" wrapText="1"/>
      <protection hidden="1"/>
    </xf>
    <xf numFmtId="0" fontId="23" fillId="0" borderId="98" xfId="0" applyFont="1" applyFill="1" applyBorder="1" applyAlignment="1" applyProtection="1">
      <alignment vertical="top" wrapText="1"/>
      <protection hidden="1"/>
    </xf>
    <xf numFmtId="0" fontId="18" fillId="0" borderId="108" xfId="0" applyFont="1" applyFill="1" applyBorder="1" applyAlignment="1" applyProtection="1">
      <alignment horizontal="left" vertical="top"/>
      <protection locked="0"/>
    </xf>
    <xf numFmtId="0" fontId="18" fillId="0" borderId="109" xfId="0" applyFont="1" applyFill="1" applyBorder="1" applyAlignment="1" applyProtection="1">
      <alignment horizontal="left" vertical="top"/>
      <protection locked="0"/>
    </xf>
    <xf numFmtId="0" fontId="18" fillId="0" borderId="110" xfId="0" applyFont="1" applyFill="1" applyBorder="1" applyAlignment="1" applyProtection="1">
      <alignment horizontal="left" vertical="top"/>
      <protection locked="0"/>
    </xf>
    <xf numFmtId="0" fontId="24" fillId="35" borderId="11" xfId="0" applyFont="1" applyFill="1" applyBorder="1" applyAlignment="1" applyProtection="1">
      <alignment horizontal="center" vertical="center"/>
      <protection hidden="1"/>
    </xf>
    <xf numFmtId="0" fontId="24" fillId="35" borderId="12" xfId="0" applyFont="1" applyFill="1" applyBorder="1" applyAlignment="1" applyProtection="1">
      <alignment horizontal="center" vertical="center"/>
      <protection hidden="1"/>
    </xf>
    <xf numFmtId="0" fontId="33" fillId="39" borderId="118" xfId="0" applyFont="1" applyFill="1" applyBorder="1" applyAlignment="1" applyProtection="1">
      <alignment horizontal="center" vertical="center"/>
      <protection locked="0"/>
    </xf>
    <xf numFmtId="0" fontId="9" fillId="0" borderId="97" xfId="0" applyFont="1" applyFill="1" applyBorder="1" applyAlignment="1" applyProtection="1">
      <alignment vertical="center"/>
      <protection hidden="1"/>
    </xf>
    <xf numFmtId="0" fontId="9" fillId="0" borderId="96" xfId="0" applyFont="1" applyFill="1" applyBorder="1" applyAlignment="1" applyProtection="1">
      <alignment vertical="center"/>
      <protection hidden="1"/>
    </xf>
    <xf numFmtId="0" fontId="9" fillId="0" borderId="98" xfId="0" applyFont="1" applyFill="1" applyBorder="1" applyAlignment="1" applyProtection="1">
      <alignment vertical="center"/>
      <protection hidden="1"/>
    </xf>
    <xf numFmtId="0" fontId="21" fillId="39" borderId="11" xfId="0" applyFont="1" applyFill="1" applyBorder="1" applyAlignment="1" applyProtection="1">
      <alignment vertical="top" wrapText="1"/>
      <protection locked="0"/>
    </xf>
    <xf numFmtId="0" fontId="21" fillId="39" borderId="12" xfId="0" applyFont="1" applyFill="1" applyBorder="1" applyAlignment="1" applyProtection="1">
      <alignment vertical="top" wrapText="1"/>
      <protection locked="0"/>
    </xf>
    <xf numFmtId="0" fontId="21" fillId="39" borderId="49" xfId="0" applyFont="1" applyFill="1" applyBorder="1" applyAlignment="1" applyProtection="1">
      <alignment vertical="top" wrapText="1"/>
      <protection locked="0"/>
    </xf>
    <xf numFmtId="0" fontId="23" fillId="0" borderId="119" xfId="0" applyFont="1" applyBorder="1" applyAlignment="1" applyProtection="1">
      <alignment vertical="center" wrapText="1"/>
      <protection hidden="1"/>
    </xf>
    <xf numFmtId="0" fontId="23" fillId="0" borderId="10" xfId="0" applyFont="1" applyBorder="1" applyAlignment="1" applyProtection="1">
      <alignment vertical="center" wrapText="1"/>
      <protection hidden="1"/>
    </xf>
    <xf numFmtId="0" fontId="21" fillId="39" borderId="11" xfId="0" applyFont="1" applyFill="1" applyBorder="1" applyAlignment="1" applyProtection="1">
      <alignment horizontal="left" vertical="top" wrapText="1"/>
      <protection locked="0"/>
    </xf>
    <xf numFmtId="0" fontId="21" fillId="39" borderId="12" xfId="0" applyFont="1" applyFill="1" applyBorder="1" applyAlignment="1" applyProtection="1">
      <alignment horizontal="left" vertical="top" wrapText="1"/>
      <protection locked="0"/>
    </xf>
    <xf numFmtId="0" fontId="21" fillId="39" borderId="49" xfId="0" applyFont="1" applyFill="1" applyBorder="1" applyAlignment="1" applyProtection="1">
      <alignment horizontal="left" vertical="top" wrapText="1"/>
      <protection locked="0"/>
    </xf>
    <xf numFmtId="0" fontId="21" fillId="39" borderId="11" xfId="0" applyFont="1" applyFill="1" applyBorder="1" applyAlignment="1" applyProtection="1">
      <alignment vertical="center" wrapText="1"/>
      <protection locked="0"/>
    </xf>
    <xf numFmtId="0" fontId="21" fillId="39" borderId="12" xfId="0" applyFont="1" applyFill="1" applyBorder="1" applyAlignment="1" applyProtection="1">
      <alignment vertical="center" wrapText="1"/>
      <protection locked="0"/>
    </xf>
    <xf numFmtId="0" fontId="21" fillId="39" borderId="49" xfId="0" applyFont="1" applyFill="1" applyBorder="1" applyAlignment="1" applyProtection="1">
      <alignment vertical="center" wrapText="1"/>
      <protection locked="0"/>
    </xf>
    <xf numFmtId="0" fontId="23" fillId="0" borderId="120" xfId="0" applyFont="1" applyBorder="1" applyAlignment="1" applyProtection="1">
      <alignment vertical="center" wrapText="1"/>
      <protection hidden="1"/>
    </xf>
    <xf numFmtId="0" fontId="23" fillId="0" borderId="23" xfId="0" applyFont="1" applyBorder="1" applyAlignment="1" applyProtection="1">
      <alignment vertical="center" wrapText="1"/>
      <protection hidden="1"/>
    </xf>
    <xf numFmtId="0" fontId="0" fillId="0" borderId="45" xfId="0" applyBorder="1" applyAlignment="1" applyProtection="1" quotePrefix="1">
      <alignment vertical="top"/>
      <protection hidden="1"/>
    </xf>
    <xf numFmtId="0" fontId="0" fillId="0" borderId="45" xfId="0" applyBorder="1" applyAlignment="1" applyProtection="1">
      <alignment vertical="top"/>
      <protection hidden="1"/>
    </xf>
    <xf numFmtId="0" fontId="3" fillId="0" borderId="64" xfId="0" applyFont="1" applyBorder="1" applyAlignment="1" applyProtection="1">
      <alignment horizontal="center" vertical="center" wrapText="1"/>
      <protection locked="0"/>
    </xf>
    <xf numFmtId="0" fontId="3" fillId="0" borderId="94" xfId="0" applyFont="1" applyBorder="1" applyAlignment="1" applyProtection="1">
      <alignment horizontal="center" vertical="center" wrapText="1"/>
      <protection locked="0"/>
    </xf>
    <xf numFmtId="0" fontId="3" fillId="0" borderId="95" xfId="0" applyFont="1" applyBorder="1" applyAlignment="1" applyProtection="1">
      <alignment horizontal="center" vertical="center" wrapText="1"/>
      <protection locked="0"/>
    </xf>
    <xf numFmtId="0" fontId="3" fillId="0" borderId="118" xfId="0" applyFont="1" applyBorder="1" applyAlignment="1" applyProtection="1">
      <alignment horizontal="center" vertical="center" wrapText="1"/>
      <protection locked="0"/>
    </xf>
    <xf numFmtId="0" fontId="8" fillId="0" borderId="121" xfId="0" applyFont="1" applyBorder="1" applyAlignment="1" applyProtection="1">
      <alignment horizontal="left" vertical="top" wrapText="1"/>
      <protection locked="0"/>
    </xf>
    <xf numFmtId="0" fontId="27" fillId="0" borderId="40" xfId="0" applyFont="1" applyBorder="1" applyAlignment="1" applyProtection="1">
      <alignment vertical="top" wrapText="1"/>
      <protection hidden="1"/>
    </xf>
    <xf numFmtId="0" fontId="27" fillId="0" borderId="96" xfId="0" applyFont="1" applyBorder="1" applyAlignment="1" applyProtection="1">
      <alignment vertical="top" wrapText="1"/>
      <protection hidden="1"/>
    </xf>
    <xf numFmtId="0" fontId="27" fillId="0" borderId="116" xfId="0" applyFont="1" applyBorder="1" applyAlignment="1" applyProtection="1">
      <alignment vertical="top" wrapText="1"/>
      <protection hidden="1"/>
    </xf>
    <xf numFmtId="0" fontId="27" fillId="0" borderId="117" xfId="0" applyFont="1" applyBorder="1" applyAlignment="1" applyProtection="1">
      <alignment vertical="top" wrapText="1"/>
      <protection hidden="1"/>
    </xf>
    <xf numFmtId="0" fontId="27" fillId="0" borderId="93" xfId="0" applyFont="1" applyBorder="1" applyAlignment="1" applyProtection="1">
      <alignment vertical="top" wrapText="1"/>
      <protection hidden="1"/>
    </xf>
    <xf numFmtId="0" fontId="27" fillId="0" borderId="98" xfId="0" applyFont="1" applyBorder="1" applyAlignment="1" applyProtection="1">
      <alignment vertical="top" wrapText="1"/>
      <protection hidden="1"/>
    </xf>
    <xf numFmtId="0" fontId="23" fillId="0" borderId="81" xfId="0" applyFont="1" applyBorder="1" applyAlignment="1" applyProtection="1">
      <alignment vertical="top" wrapText="1"/>
      <protection hidden="1"/>
    </xf>
    <xf numFmtId="0" fontId="4" fillId="0" borderId="122" xfId="0" applyFont="1" applyBorder="1" applyAlignment="1" applyProtection="1">
      <alignment horizontal="center" vertical="center"/>
      <protection hidden="1"/>
    </xf>
    <xf numFmtId="0" fontId="4" fillId="0" borderId="123" xfId="0" applyFont="1" applyBorder="1" applyAlignment="1" applyProtection="1">
      <alignment horizontal="center" vertical="center"/>
      <protection hidden="1"/>
    </xf>
    <xf numFmtId="0" fontId="23" fillId="0" borderId="97" xfId="0" applyFont="1" applyBorder="1" applyAlignment="1" applyProtection="1">
      <alignment vertical="top" wrapText="1"/>
      <protection hidden="1"/>
    </xf>
    <xf numFmtId="0" fontId="23" fillId="0" borderId="116" xfId="0" applyFont="1" applyBorder="1" applyAlignment="1" applyProtection="1">
      <alignment vertical="top" wrapText="1"/>
      <protection hidden="1"/>
    </xf>
    <xf numFmtId="0" fontId="23" fillId="0" borderId="117" xfId="0" applyFont="1" applyBorder="1" applyAlignment="1" applyProtection="1">
      <alignment vertical="top" wrapText="1"/>
      <protection hidden="1"/>
    </xf>
    <xf numFmtId="0" fontId="0" fillId="0" borderId="11" xfId="0" applyFill="1" applyBorder="1" applyAlignment="1">
      <alignment vertical="center"/>
    </xf>
    <xf numFmtId="0" fontId="0" fillId="0" borderId="12" xfId="0" applyFill="1" applyBorder="1" applyAlignment="1">
      <alignment vertical="center"/>
    </xf>
    <xf numFmtId="0" fontId="0" fillId="37" borderId="11" xfId="0" applyFill="1" applyBorder="1" applyAlignment="1">
      <alignment vertical="center"/>
    </xf>
    <xf numFmtId="0" fontId="0" fillId="37" borderId="124" xfId="0"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indexed="13"/>
        </patternFill>
      </fill>
    </dxf>
    <dxf>
      <font>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1181100</xdr:colOff>
      <xdr:row>141</xdr:row>
      <xdr:rowOff>0</xdr:rowOff>
    </xdr:from>
    <xdr:to>
      <xdr:col>3</xdr:col>
      <xdr:colOff>1657350</xdr:colOff>
      <xdr:row>147</xdr:row>
      <xdr:rowOff>228600</xdr:rowOff>
    </xdr:to>
    <xdr:sp>
      <xdr:nvSpPr>
        <xdr:cNvPr id="1" name="正方形/長方形 1"/>
        <xdr:cNvSpPr>
          <a:spLocks/>
        </xdr:cNvSpPr>
      </xdr:nvSpPr>
      <xdr:spPr>
        <a:xfrm>
          <a:off x="1581150" y="37680900"/>
          <a:ext cx="476250" cy="1866900"/>
        </a:xfrm>
        <a:prstGeom prst="rect">
          <a:avLst/>
        </a:prstGeom>
        <a:solidFill>
          <a:srgbClr val="FFFFCC"/>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isco.co.jp/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mple@xxx.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J284"/>
  <sheetViews>
    <sheetView showGridLines="0" tabSelected="1" view="pageBreakPreview" zoomScaleSheetLayoutView="100" zoomScalePageLayoutView="0" workbookViewId="0" topLeftCell="A1">
      <pane ySplit="2" topLeftCell="A3" activePane="bottomLeft" state="frozen"/>
      <selection pane="topLeft" activeCell="A1" sqref="A1"/>
      <selection pane="bottomLeft" activeCell="E25" sqref="E25"/>
    </sheetView>
  </sheetViews>
  <sheetFormatPr defaultColWidth="9.00390625" defaultRowHeight="15"/>
  <cols>
    <col min="1" max="1" width="0.85546875" style="49" customWidth="1"/>
    <col min="2" max="2" width="0.9921875" style="49" customWidth="1"/>
    <col min="3" max="3" width="4.140625" style="49" customWidth="1"/>
    <col min="4" max="4" width="25.00390625" style="49" customWidth="1"/>
    <col min="5" max="5" width="32.8515625" style="49" customWidth="1"/>
    <col min="6" max="6" width="3.140625" style="135" customWidth="1"/>
    <col min="7" max="7" width="16.00390625" style="135" customWidth="1"/>
    <col min="8" max="8" width="1.8515625" style="135" customWidth="1"/>
    <col min="9" max="9" width="35.421875" style="133" customWidth="1"/>
    <col min="10" max="10" width="5.140625" style="49" customWidth="1"/>
    <col min="11" max="11" width="12.8515625" style="49" customWidth="1"/>
    <col min="12" max="12" width="0.71875" style="55" customWidth="1"/>
    <col min="13" max="13" width="3.7109375" style="197" hidden="1" customWidth="1"/>
    <col min="14" max="14" width="9.28125" style="53" hidden="1" customWidth="1"/>
    <col min="15" max="15" width="3.7109375" style="54" hidden="1" customWidth="1"/>
    <col min="16" max="16" width="2.421875" style="54" hidden="1" customWidth="1"/>
    <col min="17" max="17" width="5.00390625" style="54" hidden="1" customWidth="1"/>
    <col min="18" max="18" width="3.8515625" style="54" hidden="1" customWidth="1"/>
    <col min="19" max="19" width="8.7109375" style="54" hidden="1" customWidth="1"/>
    <col min="20" max="20" width="8.8515625" style="54" hidden="1" customWidth="1"/>
    <col min="21" max="21" width="7.28125" style="51" hidden="1" customWidth="1"/>
    <col min="22" max="22" width="0.9921875" style="51" hidden="1" customWidth="1"/>
    <col min="23" max="24" width="7.28125" style="49" hidden="1" customWidth="1"/>
    <col min="25" max="25" width="9.00390625" style="49" hidden="1" customWidth="1" collapsed="1"/>
    <col min="26" max="27" width="9.00390625" style="49" hidden="1" customWidth="1"/>
    <col min="28" max="28" width="16.7109375" style="49" hidden="1" customWidth="1"/>
    <col min="29" max="31" width="9.00390625" style="49" hidden="1" customWidth="1"/>
    <col min="32" max="32" width="9.00390625" style="49" hidden="1" customWidth="1" collapsed="1"/>
    <col min="33" max="16384" width="9.00390625" style="49" customWidth="1"/>
  </cols>
  <sheetData>
    <row r="1" spans="4:13" ht="19.5" customHeight="1" thickBot="1" thickTop="1">
      <c r="D1" s="50" t="s">
        <v>39</v>
      </c>
      <c r="E1" s="333" t="str">
        <f>IF(M1="",IF(SUM(M6:M24)=0,"入力完了","回答企業情報に未入力あり"),IF(M1=M2,"回答前","未回答項目あり"))</f>
        <v>入力完了</v>
      </c>
      <c r="F1" s="132"/>
      <c r="G1" s="132"/>
      <c r="H1" s="132"/>
      <c r="J1" s="476" t="s">
        <v>419</v>
      </c>
      <c r="K1" s="477"/>
      <c r="L1" s="52"/>
      <c r="M1" s="196">
        <f>IF(X30="","",X30&amp;",   ")&amp;IF(X52="","",X52&amp;",   ")&amp;IF(X65="","",X65&amp;",   ")&amp;IF(X78="","",X78&amp;",   ")&amp;IF(X103="","",X103&amp;",   ")&amp;IF(X121="","",X121&amp;",   ")&amp;IF(X149="","",X149&amp;",   ")&amp;IF(X154="","",X154&amp;",   ")&amp;IF(X178="","",X178&amp;",   ")&amp;IF(X192="","",X192&amp;",   ")&amp;IF(X199="","",X199&amp;",   ")&amp;IF(X211="","",X211&amp;",   ")&amp;IF(X228="","",X228)</f>
      </c>
    </row>
    <row r="2" spans="4:13" ht="14.25" thickTop="1">
      <c r="D2" s="53">
        <f>IF(M1="","",IF(M1=M2,"","未回答項目："&amp;M1))</f>
      </c>
      <c r="F2" s="132"/>
      <c r="G2" s="132"/>
      <c r="H2" s="132"/>
      <c r="M2" s="336" t="s">
        <v>413</v>
      </c>
    </row>
    <row r="3" spans="3:8" ht="21">
      <c r="C3" s="56" t="s">
        <v>502</v>
      </c>
      <c r="F3" s="132"/>
      <c r="G3" s="132"/>
      <c r="H3" s="132"/>
    </row>
    <row r="4" spans="6:8" ht="3.75" customHeight="1">
      <c r="F4" s="132"/>
      <c r="G4" s="132"/>
      <c r="H4" s="132"/>
    </row>
    <row r="5" spans="4:13" ht="13.5">
      <c r="D5" s="58" t="s">
        <v>549</v>
      </c>
      <c r="E5" s="59"/>
      <c r="F5" s="132"/>
      <c r="G5" s="132"/>
      <c r="H5" s="132"/>
      <c r="I5" s="134" t="s">
        <v>180</v>
      </c>
      <c r="M5" s="198" t="s">
        <v>121</v>
      </c>
    </row>
    <row r="6" spans="3:13" ht="27" customHeight="1">
      <c r="C6" s="215" t="s">
        <v>350</v>
      </c>
      <c r="D6" s="214" t="s">
        <v>276</v>
      </c>
      <c r="E6" s="353" t="s">
        <v>683</v>
      </c>
      <c r="F6" s="353"/>
      <c r="G6" s="353"/>
      <c r="H6" s="132"/>
      <c r="I6" s="396" t="str">
        <f>IF('DATA （調査時には非表示にしてシート構成保護を推奨）'!D7="","",'DATA （調査時には非表示にしてシート構成保護を推奨）'!D7)</f>
        <v>例：～～～株式会社</v>
      </c>
      <c r="J6" s="396"/>
      <c r="K6" s="396"/>
      <c r="M6" s="199">
        <f>IF(ISBLANK(E6),1,"")</f>
      </c>
    </row>
    <row r="7" spans="3:13" ht="27" customHeight="1">
      <c r="C7" s="216" t="s">
        <v>350</v>
      </c>
      <c r="D7" s="214" t="s">
        <v>32</v>
      </c>
      <c r="E7" s="353" t="s">
        <v>699</v>
      </c>
      <c r="F7" s="353"/>
      <c r="G7" s="353"/>
      <c r="H7" s="132"/>
      <c r="I7" s="396" t="str">
        <f>IF('DATA （調査時には非表示にしてシート構成保護を推奨）'!D8="","",'DATA （調査時には非表示にしてシート構成保護を推奨）'!D8)</f>
        <v>例：～～調達部</v>
      </c>
      <c r="J7" s="396"/>
      <c r="K7" s="396"/>
      <c r="M7" s="199">
        <f aca="true" t="shared" si="0" ref="M7:M16">IF(ISBLANK(E7),1,"")</f>
      </c>
    </row>
    <row r="8" spans="3:13" ht="16.5" customHeight="1">
      <c r="C8" s="216" t="s">
        <v>350</v>
      </c>
      <c r="D8" s="214" t="s">
        <v>31</v>
      </c>
      <c r="E8" s="349" t="s">
        <v>684</v>
      </c>
      <c r="F8" s="349"/>
      <c r="G8" s="349"/>
      <c r="H8" s="132"/>
      <c r="I8" s="396" t="str">
        <f>IF('DATA （調査時には非表示にしてシート構成保護を推奨）'!D9="","",'DATA （調査時には非表示にしてシート構成保護を推奨）'!D9)</f>
        <v>例：　TEL   000-111-xxxx</v>
      </c>
      <c r="J8" s="396"/>
      <c r="K8" s="396"/>
      <c r="M8" s="199">
        <f t="shared" si="0"/>
      </c>
    </row>
    <row r="9" spans="3:13" ht="16.5" customHeight="1">
      <c r="C9" s="216" t="s">
        <v>350</v>
      </c>
      <c r="D9" s="214" t="s">
        <v>33</v>
      </c>
      <c r="E9" s="349" t="s">
        <v>700</v>
      </c>
      <c r="F9" s="349"/>
      <c r="G9" s="349"/>
      <c r="H9" s="132"/>
      <c r="I9" s="396" t="str">
        <f>IF('DATA （調査時には非表示にしてシート構成保護を推奨）'!D10="","",'DATA （調査時には非表示にしてシート構成保護を推奨）'!D10)</f>
        <v>例：  Mail   sample@xxx.com</v>
      </c>
      <c r="J9" s="396"/>
      <c r="K9" s="396"/>
      <c r="M9" s="199">
        <f t="shared" si="0"/>
      </c>
    </row>
    <row r="10" spans="3:13" ht="27" customHeight="1">
      <c r="C10" s="216" t="s">
        <v>350</v>
      </c>
      <c r="D10" s="214" t="s">
        <v>34</v>
      </c>
      <c r="E10" s="353" t="s">
        <v>685</v>
      </c>
      <c r="F10" s="353"/>
      <c r="G10" s="353"/>
      <c r="H10" s="132"/>
      <c r="M10" s="199">
        <f t="shared" si="0"/>
      </c>
    </row>
    <row r="11" spans="3:13" ht="27" customHeight="1">
      <c r="C11" s="216" t="s">
        <v>350</v>
      </c>
      <c r="D11" s="214" t="s">
        <v>35</v>
      </c>
      <c r="E11" s="353" t="s">
        <v>686</v>
      </c>
      <c r="F11" s="353"/>
      <c r="G11" s="353"/>
      <c r="H11" s="132"/>
      <c r="M11" s="199">
        <f t="shared" si="0"/>
      </c>
    </row>
    <row r="12" spans="3:13" ht="27" customHeight="1">
      <c r="C12" s="216" t="s">
        <v>350</v>
      </c>
      <c r="D12" s="214" t="s">
        <v>36</v>
      </c>
      <c r="E12" s="353" t="s">
        <v>701</v>
      </c>
      <c r="F12" s="353"/>
      <c r="G12" s="353"/>
      <c r="H12" s="132"/>
      <c r="I12" s="332" t="s">
        <v>119</v>
      </c>
      <c r="J12" s="331"/>
      <c r="K12" s="331"/>
      <c r="M12" s="199">
        <f t="shared" si="0"/>
      </c>
    </row>
    <row r="13" spans="3:13" ht="16.5" customHeight="1">
      <c r="C13" s="216" t="s">
        <v>350</v>
      </c>
      <c r="D13" s="214" t="s">
        <v>37</v>
      </c>
      <c r="E13" s="349" t="s">
        <v>702</v>
      </c>
      <c r="F13" s="349"/>
      <c r="G13" s="349"/>
      <c r="H13" s="132"/>
      <c r="I13" s="393" t="str">
        <f>IF('DATA （調査時には非表示にしてシート構成保護を推奨）'!D11="","",'DATA （調査時には非表示にしてシート構成保護を推奨）'!D11)</f>
        <v>任意1  (例：調査年度）  2014年度</v>
      </c>
      <c r="J13" s="394"/>
      <c r="K13" s="395"/>
      <c r="M13" s="199">
        <f t="shared" si="0"/>
      </c>
    </row>
    <row r="14" spans="3:13" ht="16.5" customHeight="1">
      <c r="C14" s="216" t="s">
        <v>350</v>
      </c>
      <c r="D14" s="214" t="s">
        <v>278</v>
      </c>
      <c r="E14" s="349" t="s">
        <v>555</v>
      </c>
      <c r="F14" s="349"/>
      <c r="G14" s="349"/>
      <c r="H14" s="132"/>
      <c r="I14" s="393" t="str">
        <f>IF('DATA （調査時には非表示にしてシート構成保護を推奨）'!D12="","",'DATA （調査時には非表示にしてシート構成保護を推奨）'!D12)</f>
        <v>任意2  (例：依頼先企業名)  △△△株式会社</v>
      </c>
      <c r="J14" s="394"/>
      <c r="K14" s="395"/>
      <c r="M14" s="199">
        <f t="shared" si="0"/>
      </c>
    </row>
    <row r="15" spans="3:13" ht="27" customHeight="1">
      <c r="C15" s="216" t="s">
        <v>350</v>
      </c>
      <c r="D15" s="60" t="s">
        <v>120</v>
      </c>
      <c r="E15" s="354" t="s">
        <v>703</v>
      </c>
      <c r="F15" s="355"/>
      <c r="G15" s="356"/>
      <c r="H15" s="132"/>
      <c r="I15" s="393" t="str">
        <f>IF('DATA （調査時には非表示にしてシート構成保護を推奨）'!D13="","",'DATA （調査時には非表示にしてシート構成保護を推奨）'!D13)</f>
        <v>任意3  (例：管理番号(調査依頼先企業))　A01234</v>
      </c>
      <c r="J15" s="394"/>
      <c r="K15" s="395"/>
      <c r="M15" s="199">
        <f t="shared" si="0"/>
      </c>
    </row>
    <row r="16" spans="3:13" ht="16.5" customHeight="1">
      <c r="C16" s="217"/>
      <c r="D16" s="60" t="s">
        <v>194</v>
      </c>
      <c r="E16" s="359" t="s">
        <v>687</v>
      </c>
      <c r="F16" s="360"/>
      <c r="G16" s="360"/>
      <c r="H16" s="132"/>
      <c r="I16" s="393" t="str">
        <f>IF('DATA （調査時には非表示にしてシート構成保護を推奨）'!D14="","",'DATA （調査時には非表示にしてシート構成保護を推奨）'!D14)</f>
        <v>任意4</v>
      </c>
      <c r="J16" s="394"/>
      <c r="K16" s="395"/>
      <c r="M16" s="197">
        <f t="shared" si="0"/>
      </c>
    </row>
    <row r="17" spans="3:15" ht="16.5" customHeight="1">
      <c r="C17" s="217"/>
      <c r="D17" s="280" t="str">
        <f>IF('DATA （調査時には非表示にしてシート構成保護を推奨）'!B34="","",'DATA （調査時には非表示にしてシート構成保護を推奨）'!B34)</f>
        <v>追加項目1</v>
      </c>
      <c r="E17" s="349"/>
      <c r="F17" s="349"/>
      <c r="G17" s="349"/>
      <c r="H17" s="132"/>
      <c r="I17" s="393" t="str">
        <f>IF('DATA （調査時には非表示にしてシート構成保護を推奨）'!D15="","",'DATA （調査時には非表示にしてシート構成保護を推奨）'!D15)</f>
        <v>任意5</v>
      </c>
      <c r="J17" s="394"/>
      <c r="K17" s="395"/>
      <c r="O17" s="334" t="s">
        <v>551</v>
      </c>
    </row>
    <row r="18" spans="3:15" ht="16.5" customHeight="1">
      <c r="C18" s="217"/>
      <c r="D18" s="280" t="str">
        <f>IF('DATA （調査時には非表示にしてシート構成保護を推奨）'!B35="","",'DATA （調査時には非表示にしてシート構成保護を推奨）'!B35)</f>
        <v>追加項目2</v>
      </c>
      <c r="E18" s="349"/>
      <c r="F18" s="349"/>
      <c r="G18" s="349"/>
      <c r="H18" s="132"/>
      <c r="I18" s="393" t="str">
        <f>IF('DATA （調査時には非表示にしてシート構成保護を推奨）'!D16="","",'DATA （調査時には非表示にしてシート構成保護を推奨）'!D16)</f>
        <v>任意6</v>
      </c>
      <c r="J18" s="394"/>
      <c r="K18" s="395"/>
      <c r="O18" s="334" t="s">
        <v>552</v>
      </c>
    </row>
    <row r="19" spans="3:15" ht="16.5" customHeight="1">
      <c r="C19" s="217"/>
      <c r="D19" s="280" t="str">
        <f>IF('DATA （調査時には非表示にしてシート構成保護を推奨）'!B36="","",'DATA （調査時には非表示にしてシート構成保護を推奨）'!B36)</f>
        <v>追加項目3</v>
      </c>
      <c r="E19" s="349"/>
      <c r="F19" s="349"/>
      <c r="G19" s="349"/>
      <c r="I19" s="393" t="str">
        <f>IF('DATA （調査時には非表示にしてシート構成保護を推奨）'!D17="","",'DATA （調査時には非表示にしてシート構成保護を推奨）'!D17)</f>
        <v>任意7</v>
      </c>
      <c r="J19" s="394"/>
      <c r="K19" s="395"/>
      <c r="O19" s="334" t="s">
        <v>553</v>
      </c>
    </row>
    <row r="20" spans="3:15" ht="16.5" customHeight="1">
      <c r="C20" s="217"/>
      <c r="D20" s="280" t="str">
        <f>IF('DATA （調査時には非表示にしてシート構成保護を推奨）'!B37="","",'DATA （調査時には非表示にしてシート構成保護を推奨）'!B37)</f>
        <v>追加項目4</v>
      </c>
      <c r="E20" s="349"/>
      <c r="F20" s="349"/>
      <c r="G20" s="349"/>
      <c r="I20" s="393" t="str">
        <f>IF('DATA （調査時には非表示にしてシート構成保護を推奨）'!D18="","",'DATA （調査時には非表示にしてシート構成保護を推奨）'!D18)</f>
        <v>任意8</v>
      </c>
      <c r="J20" s="394"/>
      <c r="K20" s="395"/>
      <c r="O20" s="334" t="s">
        <v>554</v>
      </c>
    </row>
    <row r="21" spans="3:15" ht="16.5" customHeight="1">
      <c r="C21" s="217"/>
      <c r="D21" s="280" t="str">
        <f>IF('DATA （調査時には非表示にしてシート構成保護を推奨）'!B38="","",'DATA （調査時には非表示にしてシート構成保護を推奨）'!B38)</f>
        <v>追加項目5</v>
      </c>
      <c r="E21" s="349"/>
      <c r="F21" s="349"/>
      <c r="G21" s="349"/>
      <c r="I21" s="393" t="str">
        <f>IF('DATA （調査時には非表示にしてシート構成保護を推奨）'!D19="","",'DATA （調査時には非表示にしてシート構成保護を推奨）'!D19)</f>
        <v>任意9</v>
      </c>
      <c r="J21" s="394"/>
      <c r="K21" s="395"/>
      <c r="O21" s="334" t="s">
        <v>555</v>
      </c>
    </row>
    <row r="22" spans="3:15" ht="16.5" customHeight="1">
      <c r="C22" s="217"/>
      <c r="D22" s="280" t="str">
        <f>IF('DATA （調査時には非表示にしてシート構成保護を推奨）'!B39="","",'DATA （調査時には非表示にしてシート構成保護を推奨）'!B39)</f>
        <v>追加項目6</v>
      </c>
      <c r="E22" s="349"/>
      <c r="F22" s="349"/>
      <c r="G22" s="349"/>
      <c r="I22" s="393" t="str">
        <f>IF('DATA （調査時には非表示にしてシート構成保護を推奨）'!D20="","",'DATA （調査時には非表示にしてシート構成保護を推奨）'!D20)</f>
        <v>任意10</v>
      </c>
      <c r="J22" s="394"/>
      <c r="K22" s="395"/>
      <c r="O22" s="334" t="s">
        <v>556</v>
      </c>
    </row>
    <row r="23" spans="3:13" ht="16.5" customHeight="1">
      <c r="C23" s="216" t="s">
        <v>350</v>
      </c>
      <c r="D23" s="60" t="s">
        <v>415</v>
      </c>
      <c r="E23" s="349" t="s">
        <v>704</v>
      </c>
      <c r="F23" s="349"/>
      <c r="G23" s="349"/>
      <c r="I23" s="393" t="str">
        <f>IF('DATA （調査時には非表示にしてシート構成保護を推奨）'!D21="","",'DATA （調査時には非表示にしてシート構成保護を推奨）'!D21)</f>
        <v>任意11</v>
      </c>
      <c r="J23" s="394"/>
      <c r="K23" s="395"/>
      <c r="M23" s="199">
        <f>IF(ISBLANK(E23),1,"")</f>
      </c>
    </row>
    <row r="24" spans="3:13" ht="16.5" customHeight="1">
      <c r="C24" s="216" t="s">
        <v>350</v>
      </c>
      <c r="D24" s="60" t="s">
        <v>56</v>
      </c>
      <c r="E24" s="350">
        <v>45383</v>
      </c>
      <c r="F24" s="350"/>
      <c r="G24" s="350"/>
      <c r="I24" s="393" t="str">
        <f>IF('DATA （調査時には非表示にしてシート構成保護を推奨）'!D22="","",'DATA （調査時には非表示にしてシート構成保護を推奨）'!D22)</f>
        <v>任意12</v>
      </c>
      <c r="J24" s="394"/>
      <c r="K24" s="395"/>
      <c r="M24" s="199">
        <f>IF(ISBLANK(E24),1,"")</f>
      </c>
    </row>
    <row r="25" spans="4:22" s="213" customFormat="1" ht="17.25" customHeight="1">
      <c r="D25" s="269" t="s">
        <v>371</v>
      </c>
      <c r="F25" s="256"/>
      <c r="G25" s="256"/>
      <c r="H25" s="256"/>
      <c r="I25" s="257"/>
      <c r="L25" s="270"/>
      <c r="M25" s="271"/>
      <c r="N25" s="272"/>
      <c r="O25" s="224"/>
      <c r="P25" s="224"/>
      <c r="Q25" s="224"/>
      <c r="R25" s="224"/>
      <c r="S25" s="224"/>
      <c r="T25" s="224"/>
      <c r="U25" s="272"/>
      <c r="V25" s="272"/>
    </row>
    <row r="26" spans="4:22" s="213" customFormat="1" ht="18" customHeight="1">
      <c r="D26" s="273" t="s">
        <v>510</v>
      </c>
      <c r="F26" s="256"/>
      <c r="G26" s="256"/>
      <c r="H26" s="256"/>
      <c r="I26" s="257"/>
      <c r="L26" s="270"/>
      <c r="M26" s="271"/>
      <c r="N26" s="272"/>
      <c r="O26" s="224"/>
      <c r="P26" s="224"/>
      <c r="Q26" s="224"/>
      <c r="R26" s="224"/>
      <c r="S26" s="224"/>
      <c r="T26" s="224"/>
      <c r="U26" s="272"/>
      <c r="V26" s="272"/>
    </row>
    <row r="27" spans="2:23" ht="27">
      <c r="B27" s="416" t="s">
        <v>7</v>
      </c>
      <c r="C27" s="417"/>
      <c r="D27" s="417"/>
      <c r="E27" s="418"/>
      <c r="F27" s="443" t="s">
        <v>8</v>
      </c>
      <c r="G27" s="444"/>
      <c r="H27" s="444"/>
      <c r="I27" s="444"/>
      <c r="J27" s="61" t="s">
        <v>40</v>
      </c>
      <c r="K27" s="62" t="s">
        <v>9</v>
      </c>
      <c r="L27" s="57"/>
      <c r="M27" s="423" t="s">
        <v>41</v>
      </c>
      <c r="N27" s="419" t="s">
        <v>122</v>
      </c>
      <c r="O27" s="422" t="s">
        <v>42</v>
      </c>
      <c r="P27" s="422" t="s">
        <v>43</v>
      </c>
      <c r="Q27" s="422" t="s">
        <v>44</v>
      </c>
      <c r="R27" s="422" t="s">
        <v>45</v>
      </c>
      <c r="S27" s="429" t="s">
        <v>46</v>
      </c>
      <c r="T27" s="63"/>
      <c r="W27" s="419" t="s">
        <v>47</v>
      </c>
    </row>
    <row r="28" spans="13:23" ht="5.25" customHeight="1" thickBot="1">
      <c r="M28" s="424"/>
      <c r="N28" s="432"/>
      <c r="O28" s="422"/>
      <c r="P28" s="422"/>
      <c r="Q28" s="422"/>
      <c r="R28" s="422"/>
      <c r="S28" s="430"/>
      <c r="T28" s="63"/>
      <c r="W28" s="420"/>
    </row>
    <row r="29" spans="2:23" s="69" customFormat="1" ht="21" customHeight="1" thickBot="1">
      <c r="B29" s="64" t="s">
        <v>11</v>
      </c>
      <c r="C29" s="65"/>
      <c r="D29" s="65" t="s">
        <v>10</v>
      </c>
      <c r="E29" s="66"/>
      <c r="F29" s="258"/>
      <c r="G29" s="258"/>
      <c r="H29" s="258"/>
      <c r="I29" s="259"/>
      <c r="J29" s="65"/>
      <c r="K29" s="67"/>
      <c r="L29" s="68"/>
      <c r="M29" s="425"/>
      <c r="N29" s="433"/>
      <c r="O29" s="422"/>
      <c r="P29" s="422"/>
      <c r="Q29" s="422"/>
      <c r="R29" s="422"/>
      <c r="S29" s="431"/>
      <c r="T29" s="63"/>
      <c r="W29" s="421"/>
    </row>
    <row r="30" spans="2:24" s="69" customFormat="1" ht="15" thickBot="1">
      <c r="B30" s="70"/>
      <c r="C30" s="71" t="s">
        <v>12</v>
      </c>
      <c r="D30" s="71"/>
      <c r="E30" s="71"/>
      <c r="F30" s="260"/>
      <c r="G30" s="260"/>
      <c r="H30" s="260"/>
      <c r="I30" s="261"/>
      <c r="J30" s="71"/>
      <c r="K30" s="72"/>
      <c r="L30" s="73"/>
      <c r="M30" s="200"/>
      <c r="N30" s="74"/>
      <c r="O30" s="75" t="s">
        <v>13</v>
      </c>
      <c r="P30" s="76"/>
      <c r="Q30" s="76"/>
      <c r="R30" s="76"/>
      <c r="S30" s="77">
        <f>IF(R31="N",Q31&amp;",","")&amp;IF(R36="N",Q36&amp;",","")&amp;IF(R41="N",Q41&amp;",","")&amp;IF(R46="N",Q46&amp;",","")&amp;IF(R49="N",Q49,"")</f>
      </c>
      <c r="T30" s="78"/>
      <c r="U30" s="79"/>
      <c r="V30" s="79"/>
      <c r="X30" s="80">
        <f>IF(S30="","",O30&amp;"-"&amp;S30)</f>
      </c>
    </row>
    <row r="31" spans="2:23" ht="27.75" customHeight="1" thickBot="1">
      <c r="B31" s="81"/>
      <c r="C31" s="82" t="s">
        <v>1</v>
      </c>
      <c r="D31" s="370" t="s">
        <v>480</v>
      </c>
      <c r="E31" s="371"/>
      <c r="F31" s="136" t="s">
        <v>123</v>
      </c>
      <c r="G31" s="339" t="s">
        <v>293</v>
      </c>
      <c r="H31" s="339"/>
      <c r="I31" s="340"/>
      <c r="J31" s="397" t="s">
        <v>673</v>
      </c>
      <c r="K31" s="361"/>
      <c r="L31" s="83"/>
      <c r="M31" s="201">
        <v>5</v>
      </c>
      <c r="N31" s="53" t="str">
        <f>"$F"&amp;ROW($J31)&amp;":$F"&amp;(ROW($J31)+M31-1)</f>
        <v>$F31:$F35</v>
      </c>
      <c r="O31" s="84">
        <v>1</v>
      </c>
      <c r="P31" s="85">
        <v>1</v>
      </c>
      <c r="Q31" s="86" t="str">
        <f>C31</f>
        <v>Q1</v>
      </c>
      <c r="R31" s="85" t="str">
        <f>IF(ISBLANK(J31),"N","Y")</f>
        <v>Y</v>
      </c>
      <c r="S31" s="87" t="str">
        <f>IF(ISBLANK(J31),"",J31)</f>
        <v>a</v>
      </c>
      <c r="T31" s="88" t="str">
        <f>O31&amp;"-"&amp;P31&amp;"-"&amp;Q31</f>
        <v>1-1-Q1</v>
      </c>
      <c r="W31" s="51" t="str">
        <f ca="1">CELL("address",S31)</f>
        <v>$S$31</v>
      </c>
    </row>
    <row r="32" spans="2:13" ht="27" customHeight="1">
      <c r="B32" s="81"/>
      <c r="C32" s="89"/>
      <c r="D32" s="372"/>
      <c r="E32" s="373"/>
      <c r="F32" s="137" t="s">
        <v>124</v>
      </c>
      <c r="G32" s="341" t="s">
        <v>281</v>
      </c>
      <c r="H32" s="341"/>
      <c r="I32" s="342"/>
      <c r="J32" s="398"/>
      <c r="K32" s="362"/>
      <c r="L32" s="83"/>
      <c r="M32" s="202"/>
    </row>
    <row r="33" spans="2:13" ht="13.5">
      <c r="B33" s="81"/>
      <c r="C33" s="89"/>
      <c r="D33" s="372"/>
      <c r="E33" s="373"/>
      <c r="F33" s="139" t="s">
        <v>284</v>
      </c>
      <c r="G33" s="341" t="s">
        <v>282</v>
      </c>
      <c r="H33" s="341"/>
      <c r="I33" s="342"/>
      <c r="J33" s="398"/>
      <c r="K33" s="362"/>
      <c r="L33" s="83"/>
      <c r="M33" s="202"/>
    </row>
    <row r="34" spans="2:13" ht="13.5" customHeight="1">
      <c r="B34" s="81"/>
      <c r="C34" s="89"/>
      <c r="D34" s="372"/>
      <c r="E34" s="373"/>
      <c r="F34" s="139" t="s">
        <v>285</v>
      </c>
      <c r="G34" s="341" t="s">
        <v>283</v>
      </c>
      <c r="H34" s="341"/>
      <c r="I34" s="342"/>
      <c r="J34" s="398"/>
      <c r="K34" s="362"/>
      <c r="L34" s="83"/>
      <c r="M34" s="202"/>
    </row>
    <row r="35" spans="2:36" ht="14.25" customHeight="1" thickBot="1">
      <c r="B35" s="81"/>
      <c r="C35" s="90"/>
      <c r="D35" s="374"/>
      <c r="E35" s="375"/>
      <c r="F35" s="138" t="s">
        <v>286</v>
      </c>
      <c r="G35" s="347" t="s">
        <v>14</v>
      </c>
      <c r="H35" s="347"/>
      <c r="I35" s="348"/>
      <c r="J35" s="399"/>
      <c r="K35" s="363"/>
      <c r="L35" s="83"/>
      <c r="M35" s="202"/>
      <c r="AB35" s="281" t="s">
        <v>214</v>
      </c>
      <c r="AI35" s="213"/>
      <c r="AJ35" s="213"/>
    </row>
    <row r="36" spans="2:36" ht="27.75" customHeight="1" thickBot="1">
      <c r="B36" s="81"/>
      <c r="C36" s="82" t="s">
        <v>2</v>
      </c>
      <c r="D36" s="370" t="s">
        <v>481</v>
      </c>
      <c r="E36" s="371"/>
      <c r="F36" s="136" t="s">
        <v>5</v>
      </c>
      <c r="G36" s="339" t="s">
        <v>482</v>
      </c>
      <c r="H36" s="339"/>
      <c r="I36" s="340"/>
      <c r="J36" s="397" t="s">
        <v>673</v>
      </c>
      <c r="K36" s="361"/>
      <c r="L36" s="83"/>
      <c r="M36" s="201">
        <v>5</v>
      </c>
      <c r="N36" s="53" t="str">
        <f>"$F"&amp;ROW($J36)&amp;":$F"&amp;(ROW($J36)+M36-1)</f>
        <v>$F36:$F40</v>
      </c>
      <c r="O36" s="84">
        <v>1</v>
      </c>
      <c r="P36" s="85">
        <v>1</v>
      </c>
      <c r="Q36" s="86" t="str">
        <f>C36</f>
        <v>Q2</v>
      </c>
      <c r="R36" s="86" t="str">
        <f>IF(ISBLANK(J36),"N","Y")</f>
        <v>Y</v>
      </c>
      <c r="S36" s="87" t="str">
        <f>IF(ISBLANK(J36),"",J36)</f>
        <v>a</v>
      </c>
      <c r="T36" s="88" t="str">
        <f>O36&amp;"-"&amp;P36&amp;"-"&amp;Q36</f>
        <v>1-1-Q2</v>
      </c>
      <c r="W36" s="51" t="str">
        <f ca="1">CELL("address",S36)</f>
        <v>$S$36</v>
      </c>
      <c r="AB36" s="282" t="s">
        <v>216</v>
      </c>
      <c r="AC36" s="142" t="s">
        <v>199</v>
      </c>
      <c r="AD36" s="283"/>
      <c r="AE36" s="283"/>
      <c r="AF36" s="59"/>
      <c r="AG36" s="59"/>
      <c r="AH36" s="59"/>
      <c r="AI36" s="284"/>
      <c r="AJ36" s="284"/>
    </row>
    <row r="37" spans="2:36" ht="27" customHeight="1">
      <c r="B37" s="81"/>
      <c r="C37" s="89"/>
      <c r="D37" s="372"/>
      <c r="E37" s="373"/>
      <c r="F37" s="137" t="s">
        <v>0</v>
      </c>
      <c r="G37" s="341" t="s">
        <v>483</v>
      </c>
      <c r="H37" s="341"/>
      <c r="I37" s="342"/>
      <c r="J37" s="398"/>
      <c r="K37" s="362"/>
      <c r="L37" s="83"/>
      <c r="M37" s="203"/>
      <c r="O37" s="88"/>
      <c r="P37" s="88"/>
      <c r="Q37" s="88"/>
      <c r="R37" s="88"/>
      <c r="S37" s="88"/>
      <c r="T37" s="88"/>
      <c r="W37" s="51"/>
      <c r="AB37" s="285" t="s">
        <v>217</v>
      </c>
      <c r="AC37" s="142" t="s">
        <v>200</v>
      </c>
      <c r="AD37" s="283"/>
      <c r="AE37" s="283"/>
      <c r="AF37" s="59"/>
      <c r="AG37" s="59"/>
      <c r="AH37" s="59"/>
      <c r="AI37" s="284"/>
      <c r="AJ37" s="284"/>
    </row>
    <row r="38" spans="2:36" ht="27" customHeight="1">
      <c r="B38" s="81"/>
      <c r="C38" s="89"/>
      <c r="D38" s="372"/>
      <c r="E38" s="373"/>
      <c r="F38" s="139" t="s">
        <v>6</v>
      </c>
      <c r="G38" s="341" t="s">
        <v>289</v>
      </c>
      <c r="H38" s="341"/>
      <c r="I38" s="342"/>
      <c r="J38" s="398"/>
      <c r="K38" s="362"/>
      <c r="L38" s="83"/>
      <c r="M38" s="203"/>
      <c r="O38" s="88"/>
      <c r="P38" s="88"/>
      <c r="Q38" s="88"/>
      <c r="R38" s="88"/>
      <c r="S38" s="88"/>
      <c r="T38" s="88"/>
      <c r="W38" s="51"/>
      <c r="AB38" s="285" t="s">
        <v>218</v>
      </c>
      <c r="AC38" s="142" t="s">
        <v>201</v>
      </c>
      <c r="AD38" s="283"/>
      <c r="AE38" s="283"/>
      <c r="AF38" s="59"/>
      <c r="AG38" s="59"/>
      <c r="AH38" s="59"/>
      <c r="AI38" s="284"/>
      <c r="AJ38" s="284"/>
    </row>
    <row r="39" spans="2:36" ht="27" customHeight="1">
      <c r="B39" s="81"/>
      <c r="C39" s="89"/>
      <c r="D39" s="372"/>
      <c r="E39" s="373"/>
      <c r="F39" s="139" t="s">
        <v>76</v>
      </c>
      <c r="G39" s="341" t="s">
        <v>290</v>
      </c>
      <c r="H39" s="341"/>
      <c r="I39" s="342"/>
      <c r="J39" s="398"/>
      <c r="K39" s="362"/>
      <c r="L39" s="83"/>
      <c r="M39" s="203"/>
      <c r="O39" s="88"/>
      <c r="P39" s="88"/>
      <c r="Q39" s="88"/>
      <c r="R39" s="88"/>
      <c r="S39" s="88"/>
      <c r="T39" s="88"/>
      <c r="W39" s="51"/>
      <c r="AB39" s="285" t="s">
        <v>219</v>
      </c>
      <c r="AC39" s="142" t="s">
        <v>202</v>
      </c>
      <c r="AD39" s="283"/>
      <c r="AE39" s="283"/>
      <c r="AF39" s="59"/>
      <c r="AG39" s="59"/>
      <c r="AH39" s="59"/>
      <c r="AI39" s="284"/>
      <c r="AJ39" s="284"/>
    </row>
    <row r="40" spans="2:36" ht="14.25" customHeight="1" thickBot="1">
      <c r="B40" s="81"/>
      <c r="C40" s="90"/>
      <c r="D40" s="374"/>
      <c r="E40" s="375"/>
      <c r="F40" s="138" t="s">
        <v>77</v>
      </c>
      <c r="G40" s="347" t="s">
        <v>439</v>
      </c>
      <c r="H40" s="347"/>
      <c r="I40" s="348"/>
      <c r="J40" s="399"/>
      <c r="K40" s="363"/>
      <c r="L40" s="83"/>
      <c r="M40" s="202"/>
      <c r="W40" s="51"/>
      <c r="AB40" s="285" t="s">
        <v>220</v>
      </c>
      <c r="AC40" s="142" t="s">
        <v>198</v>
      </c>
      <c r="AD40" s="283"/>
      <c r="AE40" s="283"/>
      <c r="AF40" s="59"/>
      <c r="AG40" s="59"/>
      <c r="AH40" s="59"/>
      <c r="AI40" s="284"/>
      <c r="AJ40" s="284"/>
    </row>
    <row r="41" spans="2:36" ht="28.5" customHeight="1" thickBot="1">
      <c r="B41" s="81"/>
      <c r="C41" s="82" t="s">
        <v>3</v>
      </c>
      <c r="D41" s="370" t="s">
        <v>15</v>
      </c>
      <c r="E41" s="371"/>
      <c r="F41" s="136" t="s">
        <v>5</v>
      </c>
      <c r="G41" s="339" t="s">
        <v>528</v>
      </c>
      <c r="H41" s="339"/>
      <c r="I41" s="340"/>
      <c r="J41" s="426" t="s">
        <v>673</v>
      </c>
      <c r="K41" s="361"/>
      <c r="L41" s="83"/>
      <c r="M41" s="201">
        <v>5</v>
      </c>
      <c r="N41" s="53" t="str">
        <f>"$F"&amp;ROW($J41)&amp;":$F"&amp;(ROW($J41)+M41-1)</f>
        <v>$F41:$F45</v>
      </c>
      <c r="O41" s="84">
        <v>1</v>
      </c>
      <c r="P41" s="85">
        <v>1</v>
      </c>
      <c r="Q41" s="86" t="str">
        <f>C41</f>
        <v>Q3</v>
      </c>
      <c r="R41" s="86" t="str">
        <f>IF(ISBLANK(J41),"N","Y")</f>
        <v>Y</v>
      </c>
      <c r="S41" s="87" t="str">
        <f>IF(ISBLANK(J41),"",J41)</f>
        <v>a</v>
      </c>
      <c r="T41" s="88" t="str">
        <f>O41&amp;"-"&amp;P41&amp;"-"&amp;Q41</f>
        <v>1-1-Q3</v>
      </c>
      <c r="W41" s="51" t="str">
        <f ca="1">CELL("address",S41)</f>
        <v>$S$41</v>
      </c>
      <c r="AG41" s="59"/>
      <c r="AH41" s="59"/>
      <c r="AI41" s="284"/>
      <c r="AJ41" s="284"/>
    </row>
    <row r="42" spans="2:36" ht="28.5" customHeight="1">
      <c r="B42" s="81"/>
      <c r="C42" s="89"/>
      <c r="D42" s="372"/>
      <c r="E42" s="373"/>
      <c r="F42" s="137" t="s">
        <v>0</v>
      </c>
      <c r="G42" s="341" t="s">
        <v>529</v>
      </c>
      <c r="H42" s="341"/>
      <c r="I42" s="342"/>
      <c r="J42" s="427"/>
      <c r="K42" s="362"/>
      <c r="L42" s="83"/>
      <c r="M42" s="202"/>
      <c r="W42" s="51"/>
      <c r="AG42" s="59"/>
      <c r="AH42" s="59"/>
      <c r="AI42" s="284"/>
      <c r="AJ42" s="284"/>
    </row>
    <row r="43" spans="2:36" ht="13.5" customHeight="1">
      <c r="B43" s="81"/>
      <c r="C43" s="89"/>
      <c r="D43" s="372"/>
      <c r="E43" s="373"/>
      <c r="F43" s="139" t="s">
        <v>6</v>
      </c>
      <c r="G43" s="341" t="s">
        <v>196</v>
      </c>
      <c r="H43" s="341"/>
      <c r="I43" s="342"/>
      <c r="J43" s="427"/>
      <c r="K43" s="362"/>
      <c r="L43" s="83"/>
      <c r="M43" s="202"/>
      <c r="W43" s="51"/>
      <c r="AG43" s="59"/>
      <c r="AH43" s="59"/>
      <c r="AI43" s="284"/>
      <c r="AJ43" s="284"/>
    </row>
    <row r="44" spans="2:36" ht="13.5" customHeight="1">
      <c r="B44" s="81"/>
      <c r="C44" s="89"/>
      <c r="D44" s="372"/>
      <c r="E44" s="373"/>
      <c r="F44" s="139" t="s">
        <v>76</v>
      </c>
      <c r="G44" s="341" t="s">
        <v>291</v>
      </c>
      <c r="H44" s="341"/>
      <c r="I44" s="342"/>
      <c r="J44" s="427"/>
      <c r="K44" s="362"/>
      <c r="L44" s="83"/>
      <c r="M44" s="202"/>
      <c r="W44" s="51"/>
      <c r="AI44" s="213"/>
      <c r="AJ44" s="213"/>
    </row>
    <row r="45" spans="2:29" ht="14.25" customHeight="1" thickBot="1">
      <c r="B45" s="81"/>
      <c r="C45" s="89"/>
      <c r="D45" s="372"/>
      <c r="E45" s="373"/>
      <c r="F45" s="138" t="s">
        <v>77</v>
      </c>
      <c r="G45" s="347" t="s">
        <v>182</v>
      </c>
      <c r="H45" s="347"/>
      <c r="I45" s="348"/>
      <c r="J45" s="428"/>
      <c r="K45" s="363"/>
      <c r="L45" s="83"/>
      <c r="M45" s="202"/>
      <c r="W45" s="51"/>
      <c r="AB45" s="141" t="s">
        <v>215</v>
      </c>
      <c r="AC45"/>
    </row>
    <row r="46" spans="2:28" ht="15.75" customHeight="1" thickBot="1">
      <c r="B46" s="81"/>
      <c r="C46" s="403" t="s">
        <v>197</v>
      </c>
      <c r="D46" s="407" t="s">
        <v>231</v>
      </c>
      <c r="E46" s="411"/>
      <c r="F46" s="405" t="str">
        <f>IF(J41="","",VLOOKUP(J41,$AB$36:$AC$40,2,FALSE))</f>
        <v>承認された年をご選択ください</v>
      </c>
      <c r="G46" s="406"/>
      <c r="H46" s="406"/>
      <c r="I46" s="406"/>
      <c r="J46" s="296"/>
      <c r="K46" s="361"/>
      <c r="L46" s="83"/>
      <c r="M46" s="202"/>
      <c r="O46" s="84">
        <v>1</v>
      </c>
      <c r="P46" s="85">
        <v>1</v>
      </c>
      <c r="Q46" s="86" t="str">
        <f>C46</f>
        <v>Q3a</v>
      </c>
      <c r="R46" s="86" t="str">
        <f>IF(ISBLANK(G47),"N","Y")</f>
        <v>Y</v>
      </c>
      <c r="S46" s="223" t="str">
        <f>IF(ISBLANK(G47),"",G47)</f>
        <v>2008年</v>
      </c>
      <c r="T46" s="88" t="str">
        <f>O46&amp;"-"&amp;P46&amp;"-"&amp;Q46</f>
        <v>1-1-Q3a</v>
      </c>
      <c r="W46" s="51" t="str">
        <f ca="1">CELL("address",S46)</f>
        <v>$S$46</v>
      </c>
      <c r="AB46" s="124" t="str">
        <f>'DATA （調査時には非表示にしてシート構成保護を推奨）'!H15</f>
        <v>2007年以前</v>
      </c>
    </row>
    <row r="47" spans="2:28" ht="21.75" customHeight="1">
      <c r="B47" s="81"/>
      <c r="C47" s="403"/>
      <c r="D47" s="412"/>
      <c r="E47" s="413"/>
      <c r="F47" s="140"/>
      <c r="G47" s="383" t="s">
        <v>688</v>
      </c>
      <c r="H47" s="384"/>
      <c r="I47" s="385"/>
      <c r="J47" s="296"/>
      <c r="K47" s="362"/>
      <c r="L47" s="83"/>
      <c r="M47" s="202"/>
      <c r="W47" s="51"/>
      <c r="AB47" s="312" t="str">
        <f>'DATA （調査時には非表示にしてシート構成保護を推奨）'!H16</f>
        <v>2008年</v>
      </c>
    </row>
    <row r="48" spans="2:28" ht="5.25" customHeight="1" thickBot="1">
      <c r="B48" s="81"/>
      <c r="C48" s="404"/>
      <c r="D48" s="414"/>
      <c r="E48" s="415"/>
      <c r="F48" s="140"/>
      <c r="G48" s="140"/>
      <c r="H48" s="140"/>
      <c r="I48" s="321"/>
      <c r="J48" s="296"/>
      <c r="K48" s="363"/>
      <c r="L48" s="83"/>
      <c r="M48" s="202"/>
      <c r="W48" s="51"/>
      <c r="AB48" s="312" t="str">
        <f>'DATA （調査時には非表示にしてシート構成保護を推奨）'!H17</f>
        <v>2009年</v>
      </c>
    </row>
    <row r="49" spans="2:28" ht="27.75" customHeight="1" thickBot="1">
      <c r="B49" s="81"/>
      <c r="C49" s="82" t="s">
        <v>4</v>
      </c>
      <c r="D49" s="370" t="s">
        <v>292</v>
      </c>
      <c r="E49" s="371"/>
      <c r="F49" s="210" t="s">
        <v>5</v>
      </c>
      <c r="G49" s="339" t="s">
        <v>440</v>
      </c>
      <c r="H49" s="339"/>
      <c r="I49" s="340"/>
      <c r="J49" s="397" t="s">
        <v>673</v>
      </c>
      <c r="K49" s="361" t="s">
        <v>689</v>
      </c>
      <c r="L49" s="83"/>
      <c r="M49" s="201">
        <v>3</v>
      </c>
      <c r="N49" s="53" t="str">
        <f>"$F"&amp;ROW($J49)&amp;":$F"&amp;(ROW($J49)+M49-1)</f>
        <v>$F49:$F51</v>
      </c>
      <c r="O49" s="84">
        <v>1</v>
      </c>
      <c r="P49" s="85">
        <v>1</v>
      </c>
      <c r="Q49" s="86" t="str">
        <f>C49</f>
        <v>Q4</v>
      </c>
      <c r="R49" s="86" t="str">
        <f>IF(ISBLANK(J49),"N","Y")</f>
        <v>Y</v>
      </c>
      <c r="S49" s="87" t="str">
        <f>IF(ISBLANK(J49),"",J49)</f>
        <v>a</v>
      </c>
      <c r="T49" s="88" t="str">
        <f>O49&amp;"-"&amp;P49&amp;"-"&amp;Q49</f>
        <v>1-1-Q4</v>
      </c>
      <c r="W49" s="51" t="str">
        <f ca="1">CELL("address",S49)</f>
        <v>$S$49</v>
      </c>
      <c r="AB49" s="312" t="str">
        <f>'DATA （調査時には非表示にしてシート構成保護を推奨）'!H18</f>
        <v>2010年</v>
      </c>
    </row>
    <row r="50" spans="2:28" ht="13.5" customHeight="1">
      <c r="B50" s="81"/>
      <c r="C50" s="89"/>
      <c r="D50" s="372"/>
      <c r="E50" s="373"/>
      <c r="F50" s="211" t="s">
        <v>0</v>
      </c>
      <c r="G50" s="341" t="s">
        <v>422</v>
      </c>
      <c r="H50" s="341"/>
      <c r="I50" s="342"/>
      <c r="J50" s="398"/>
      <c r="K50" s="362"/>
      <c r="L50" s="83"/>
      <c r="M50" s="202"/>
      <c r="W50" s="51"/>
      <c r="AB50" s="312" t="str">
        <f>'DATA （調査時には非表示にしてシート構成保護を推奨）'!H19</f>
        <v>2011年</v>
      </c>
    </row>
    <row r="51" spans="2:28" ht="14.25" customHeight="1" thickBot="1">
      <c r="B51" s="81"/>
      <c r="C51" s="90"/>
      <c r="D51" s="409"/>
      <c r="E51" s="410"/>
      <c r="F51" s="212" t="s">
        <v>6</v>
      </c>
      <c r="G51" s="347" t="s">
        <v>441</v>
      </c>
      <c r="H51" s="347"/>
      <c r="I51" s="348"/>
      <c r="J51" s="399"/>
      <c r="K51" s="363"/>
      <c r="L51" s="83"/>
      <c r="M51" s="202"/>
      <c r="W51" s="51"/>
      <c r="AB51" s="312" t="str">
        <f>'DATA （調査時には非表示にしてシート構成保護を推奨）'!H20</f>
        <v>2012年</v>
      </c>
    </row>
    <row r="52" spans="2:28" s="69" customFormat="1" ht="15" thickBot="1">
      <c r="B52" s="91"/>
      <c r="C52" s="71" t="s">
        <v>16</v>
      </c>
      <c r="D52" s="297"/>
      <c r="E52" s="297"/>
      <c r="F52" s="316"/>
      <c r="G52" s="316"/>
      <c r="H52" s="316"/>
      <c r="I52" s="317"/>
      <c r="J52" s="297"/>
      <c r="K52" s="72"/>
      <c r="L52" s="73"/>
      <c r="M52" s="99"/>
      <c r="N52" s="74"/>
      <c r="O52" s="92" t="s">
        <v>18</v>
      </c>
      <c r="P52" s="93"/>
      <c r="Q52" s="76"/>
      <c r="R52" s="76"/>
      <c r="S52" s="77">
        <f>IF(R53="N",Q53&amp;",","")&amp;IF(R60="N",Q60,"")</f>
      </c>
      <c r="T52" s="78"/>
      <c r="W52" s="79"/>
      <c r="X52" s="80">
        <f>IF(S52="","",O52&amp;"-"&amp;S52)</f>
      </c>
      <c r="AB52" s="312" t="str">
        <f>'DATA （調査時には非表示にしてシート構成保護を推奨）'!H21</f>
        <v>2013年</v>
      </c>
    </row>
    <row r="53" spans="2:28" ht="14.25" customHeight="1" thickBot="1">
      <c r="B53" s="81"/>
      <c r="C53" s="82" t="s">
        <v>1</v>
      </c>
      <c r="D53" s="370" t="s">
        <v>17</v>
      </c>
      <c r="E53" s="371"/>
      <c r="F53" s="210" t="s">
        <v>5</v>
      </c>
      <c r="G53" s="339" t="s">
        <v>416</v>
      </c>
      <c r="H53" s="339"/>
      <c r="I53" s="340"/>
      <c r="J53" s="397" t="s">
        <v>673</v>
      </c>
      <c r="K53" s="361"/>
      <c r="L53" s="83"/>
      <c r="M53" s="201">
        <v>3</v>
      </c>
      <c r="N53" s="53" t="str">
        <f>"$F"&amp;ROW($J53)&amp;":$F"&amp;(ROW($J53)+M53-1)</f>
        <v>$F53:$F55</v>
      </c>
      <c r="O53" s="84">
        <v>1</v>
      </c>
      <c r="P53" s="85">
        <v>2</v>
      </c>
      <c r="Q53" s="86" t="str">
        <f>C53</f>
        <v>Q1</v>
      </c>
      <c r="R53" s="86" t="str">
        <f>IF(ISBLANK(J53),"N","Y")</f>
        <v>Y</v>
      </c>
      <c r="S53" s="227" t="str">
        <f>IF(ISBLANK(J53),"",J53)</f>
        <v>a</v>
      </c>
      <c r="T53" s="88" t="str">
        <f>O53&amp;"-"&amp;P53&amp;"-"&amp;Q53</f>
        <v>1-2-Q1</v>
      </c>
      <c r="W53" s="51" t="str">
        <f ca="1">CELL("address",S53)</f>
        <v>$S$53</v>
      </c>
      <c r="Y53" s="51"/>
      <c r="AB53" s="312" t="str">
        <f>'DATA （調査時には非表示にしてシート構成保護を推奨）'!H22</f>
        <v>2014年</v>
      </c>
    </row>
    <row r="54" spans="2:28" ht="14.25" customHeight="1" thickBot="1">
      <c r="B54" s="81"/>
      <c r="C54" s="89"/>
      <c r="D54" s="372"/>
      <c r="E54" s="373"/>
      <c r="F54" s="211" t="s">
        <v>0</v>
      </c>
      <c r="G54" s="341" t="s">
        <v>536</v>
      </c>
      <c r="H54" s="341"/>
      <c r="I54" s="342"/>
      <c r="J54" s="398"/>
      <c r="K54" s="362"/>
      <c r="L54" s="83"/>
      <c r="M54" s="202"/>
      <c r="O54" s="84">
        <v>1</v>
      </c>
      <c r="P54" s="85">
        <v>2</v>
      </c>
      <c r="Q54" s="86" t="str">
        <f>C56</f>
        <v>Q1a</v>
      </c>
      <c r="R54" s="225" t="s">
        <v>353</v>
      </c>
      <c r="S54" s="293" t="b">
        <v>1</v>
      </c>
      <c r="T54" s="226" t="s">
        <v>358</v>
      </c>
      <c r="U54" s="294" t="b">
        <v>0</v>
      </c>
      <c r="W54" s="51" t="str">
        <f aca="true" ca="1" t="shared" si="1" ref="W54:W59">CELL("address",S54)</f>
        <v>$S$54</v>
      </c>
      <c r="X54" s="51" t="str">
        <f aca="true" ca="1" t="shared" si="2" ref="X54:X59">CELL("address",U54)</f>
        <v>$U$54</v>
      </c>
      <c r="AB54" s="312" t="str">
        <f>'DATA （調査時には非表示にしてシート構成保護を推奨）'!H23</f>
        <v>2015年</v>
      </c>
    </row>
    <row r="55" spans="2:28" ht="14.25" thickBot="1">
      <c r="B55" s="81"/>
      <c r="C55" s="89"/>
      <c r="D55" s="372"/>
      <c r="E55" s="373"/>
      <c r="F55" s="212" t="s">
        <v>6</v>
      </c>
      <c r="G55" s="347" t="s">
        <v>25</v>
      </c>
      <c r="H55" s="347"/>
      <c r="I55" s="348"/>
      <c r="J55" s="399"/>
      <c r="K55" s="363"/>
      <c r="L55" s="83"/>
      <c r="M55" s="202"/>
      <c r="R55" s="226" t="s">
        <v>354</v>
      </c>
      <c r="S55" s="293" t="b">
        <v>1</v>
      </c>
      <c r="T55" s="226" t="s">
        <v>360</v>
      </c>
      <c r="U55" s="294" t="b">
        <v>0</v>
      </c>
      <c r="W55" s="51" t="str">
        <f ca="1" t="shared" si="1"/>
        <v>$S$55</v>
      </c>
      <c r="X55" s="51" t="str">
        <f ca="1" t="shared" si="2"/>
        <v>$U$55</v>
      </c>
      <c r="AB55" s="312" t="str">
        <f>'DATA （調査時には非表示にしてシート構成保護を推奨）'!H24</f>
        <v>2016年</v>
      </c>
    </row>
    <row r="56" spans="2:28" ht="19.5" thickBot="1">
      <c r="B56" s="81"/>
      <c r="C56" s="89" t="s">
        <v>294</v>
      </c>
      <c r="D56" s="407" t="s">
        <v>489</v>
      </c>
      <c r="E56" s="411"/>
      <c r="F56" s="291"/>
      <c r="G56" s="291"/>
      <c r="H56" s="291"/>
      <c r="I56" s="292"/>
      <c r="J56" s="298"/>
      <c r="K56" s="361" t="s">
        <v>690</v>
      </c>
      <c r="L56" s="83"/>
      <c r="M56" s="202"/>
      <c r="R56" s="226" t="s">
        <v>355</v>
      </c>
      <c r="S56" s="293" t="b">
        <v>0</v>
      </c>
      <c r="T56" s="226" t="s">
        <v>361</v>
      </c>
      <c r="U56" s="294" t="b">
        <v>0</v>
      </c>
      <c r="W56" s="51" t="str">
        <f ca="1" t="shared" si="1"/>
        <v>$S$56</v>
      </c>
      <c r="X56" s="51" t="str">
        <f ca="1" t="shared" si="2"/>
        <v>$U$56</v>
      </c>
      <c r="AB56" s="312" t="str">
        <f>'DATA （調査時には非表示にしてシート構成保護を推奨）'!H25</f>
        <v>2017年</v>
      </c>
    </row>
    <row r="57" spans="2:28" ht="19.5" thickBot="1">
      <c r="B57" s="81"/>
      <c r="C57" s="89"/>
      <c r="D57" s="412"/>
      <c r="E57" s="413"/>
      <c r="F57" s="291"/>
      <c r="G57" s="291"/>
      <c r="H57" s="291"/>
      <c r="I57" s="292"/>
      <c r="J57" s="299"/>
      <c r="K57" s="362"/>
      <c r="L57" s="83"/>
      <c r="M57" s="202"/>
      <c r="R57" s="226" t="s">
        <v>356</v>
      </c>
      <c r="S57" s="293" t="b">
        <v>0</v>
      </c>
      <c r="T57" s="226" t="s">
        <v>359</v>
      </c>
      <c r="U57" s="294" t="b">
        <v>1</v>
      </c>
      <c r="W57" s="51" t="str">
        <f ca="1" t="shared" si="1"/>
        <v>$S$57</v>
      </c>
      <c r="X57" s="51" t="str">
        <f ca="1" t="shared" si="2"/>
        <v>$U$57</v>
      </c>
      <c r="AB57" s="312" t="str">
        <f>'DATA （調査時には非表示にしてシート構成保護を推奨）'!H26</f>
        <v>策定の予定なし</v>
      </c>
    </row>
    <row r="58" spans="2:24" ht="19.5" thickBot="1">
      <c r="B58" s="81"/>
      <c r="C58" s="89"/>
      <c r="D58" s="412"/>
      <c r="E58" s="413"/>
      <c r="F58" s="291"/>
      <c r="G58" s="291"/>
      <c r="H58" s="291"/>
      <c r="I58" s="292"/>
      <c r="J58" s="299"/>
      <c r="K58" s="362"/>
      <c r="L58" s="83"/>
      <c r="M58" s="202"/>
      <c r="R58" s="226" t="s">
        <v>357</v>
      </c>
      <c r="S58" s="293" t="b">
        <v>0</v>
      </c>
      <c r="T58" s="226" t="s">
        <v>362</v>
      </c>
      <c r="U58" s="294" t="b">
        <v>1</v>
      </c>
      <c r="W58" s="51" t="str">
        <f ca="1" t="shared" si="1"/>
        <v>$S$58</v>
      </c>
      <c r="X58" s="51" t="str">
        <f ca="1" t="shared" si="2"/>
        <v>$U$58</v>
      </c>
    </row>
    <row r="59" spans="2:24" ht="19.5" thickBot="1">
      <c r="B59" s="81"/>
      <c r="C59" s="89"/>
      <c r="D59" s="412"/>
      <c r="E59" s="413"/>
      <c r="F59" s="291"/>
      <c r="G59" s="291"/>
      <c r="H59" s="291"/>
      <c r="I59" s="292"/>
      <c r="J59" s="300"/>
      <c r="K59" s="363"/>
      <c r="L59" s="83"/>
      <c r="M59" s="202"/>
      <c r="R59" s="335" t="s">
        <v>564</v>
      </c>
      <c r="S59" s="293" t="b">
        <v>0</v>
      </c>
      <c r="T59" s="226" t="s">
        <v>363</v>
      </c>
      <c r="U59" s="295" t="str">
        <f>IF(K56="","",K56)</f>
        <v>放射線汚染地域
Jアラート</v>
      </c>
      <c r="W59" s="51" t="str">
        <f ca="1" t="shared" si="1"/>
        <v>$S$59</v>
      </c>
      <c r="X59" s="51" t="str">
        <f ca="1" t="shared" si="2"/>
        <v>$U$59</v>
      </c>
    </row>
    <row r="60" spans="2:23" ht="42" customHeight="1" thickBot="1">
      <c r="B60" s="81"/>
      <c r="C60" s="82" t="s">
        <v>2</v>
      </c>
      <c r="D60" s="370" t="s">
        <v>417</v>
      </c>
      <c r="E60" s="371"/>
      <c r="F60" s="136" t="s">
        <v>5</v>
      </c>
      <c r="G60" s="339" t="s">
        <v>504</v>
      </c>
      <c r="H60" s="339"/>
      <c r="I60" s="340"/>
      <c r="J60" s="397" t="s">
        <v>673</v>
      </c>
      <c r="K60" s="361"/>
      <c r="L60" s="83"/>
      <c r="M60" s="201">
        <v>5</v>
      </c>
      <c r="N60" s="53" t="str">
        <f>"$F"&amp;ROW($J60)&amp;":$F"&amp;(ROW($J60)+M60-1)</f>
        <v>$F60:$F64</v>
      </c>
      <c r="O60" s="84">
        <v>1</v>
      </c>
      <c r="P60" s="85">
        <v>2</v>
      </c>
      <c r="Q60" s="86" t="str">
        <f>C60</f>
        <v>Q2</v>
      </c>
      <c r="R60" s="86" t="str">
        <f>IF(ISBLANK(J60),"N","Y")</f>
        <v>Y</v>
      </c>
      <c r="S60" s="228" t="str">
        <f>IF(ISBLANK(J60),"",J60)</f>
        <v>a</v>
      </c>
      <c r="T60" s="88" t="str">
        <f>O60&amp;"-"&amp;P60&amp;"-"&amp;Q60</f>
        <v>1-2-Q2</v>
      </c>
      <c r="W60" s="51" t="str">
        <f ca="1">CELL("address",S60)</f>
        <v>$S$60</v>
      </c>
    </row>
    <row r="61" spans="2:23" ht="42" customHeight="1">
      <c r="B61" s="81"/>
      <c r="C61" s="89"/>
      <c r="D61" s="372"/>
      <c r="E61" s="373"/>
      <c r="F61" s="137" t="s">
        <v>0</v>
      </c>
      <c r="G61" s="341" t="s">
        <v>505</v>
      </c>
      <c r="H61" s="341"/>
      <c r="I61" s="342"/>
      <c r="J61" s="398"/>
      <c r="K61" s="362"/>
      <c r="L61" s="83"/>
      <c r="M61" s="202"/>
      <c r="W61" s="51"/>
    </row>
    <row r="62" spans="2:23" ht="13.5" customHeight="1">
      <c r="B62" s="81"/>
      <c r="C62" s="89"/>
      <c r="D62" s="372"/>
      <c r="E62" s="373"/>
      <c r="F62" s="139" t="s">
        <v>6</v>
      </c>
      <c r="G62" s="341" t="s">
        <v>484</v>
      </c>
      <c r="H62" s="341"/>
      <c r="I62" s="342"/>
      <c r="J62" s="398"/>
      <c r="K62" s="362"/>
      <c r="L62" s="83"/>
      <c r="M62" s="202"/>
      <c r="W62" s="51"/>
    </row>
    <row r="63" spans="2:23" ht="13.5" customHeight="1">
      <c r="B63" s="81"/>
      <c r="C63" s="89"/>
      <c r="D63" s="372"/>
      <c r="E63" s="373"/>
      <c r="F63" s="139" t="s">
        <v>76</v>
      </c>
      <c r="G63" s="341" t="s">
        <v>485</v>
      </c>
      <c r="H63" s="341"/>
      <c r="I63" s="342"/>
      <c r="J63" s="398"/>
      <c r="K63" s="362"/>
      <c r="L63" s="83"/>
      <c r="M63" s="202"/>
      <c r="W63" s="51"/>
    </row>
    <row r="64" spans="2:23" ht="14.25" customHeight="1">
      <c r="B64" s="81"/>
      <c r="C64" s="90"/>
      <c r="D64" s="374"/>
      <c r="E64" s="375"/>
      <c r="F64" s="138" t="s">
        <v>77</v>
      </c>
      <c r="G64" s="347" t="s">
        <v>486</v>
      </c>
      <c r="H64" s="347"/>
      <c r="I64" s="348"/>
      <c r="J64" s="399"/>
      <c r="K64" s="363"/>
      <c r="L64" s="83"/>
      <c r="M64" s="202"/>
      <c r="W64" s="51"/>
    </row>
    <row r="65" spans="2:24" s="69" customFormat="1" ht="15" thickBot="1">
      <c r="B65" s="91"/>
      <c r="C65" s="325" t="s">
        <v>21</v>
      </c>
      <c r="D65" s="326"/>
      <c r="E65" s="326"/>
      <c r="F65" s="327"/>
      <c r="G65" s="327"/>
      <c r="H65" s="327"/>
      <c r="I65" s="328"/>
      <c r="J65" s="326"/>
      <c r="K65" s="329"/>
      <c r="L65" s="73"/>
      <c r="M65" s="99"/>
      <c r="N65" s="94"/>
      <c r="O65" s="92" t="s">
        <v>20</v>
      </c>
      <c r="P65" s="76"/>
      <c r="Q65" s="76"/>
      <c r="R65" s="76"/>
      <c r="S65" s="77">
        <f>IF(R66="N",Q66&amp;",","")&amp;IF(R75="N",Q75,"")</f>
      </c>
      <c r="T65" s="78"/>
      <c r="W65" s="79"/>
      <c r="X65" s="80">
        <f>IF(S65="","",O65&amp;"-"&amp;S65)</f>
      </c>
    </row>
    <row r="66" spans="2:23" ht="21" customHeight="1" thickBot="1">
      <c r="B66" s="81"/>
      <c r="C66" s="82" t="s">
        <v>19</v>
      </c>
      <c r="D66" s="370" t="s">
        <v>487</v>
      </c>
      <c r="E66" s="371"/>
      <c r="F66" s="136" t="s">
        <v>5</v>
      </c>
      <c r="G66" s="339" t="s">
        <v>423</v>
      </c>
      <c r="H66" s="339"/>
      <c r="I66" s="340"/>
      <c r="J66" s="397" t="s">
        <v>673</v>
      </c>
      <c r="K66" s="361"/>
      <c r="L66" s="83"/>
      <c r="M66" s="201">
        <v>5</v>
      </c>
      <c r="N66" s="53" t="str">
        <f>"$F"&amp;ROW($J66)&amp;":$F"&amp;(ROW($J66)+M66-1)</f>
        <v>$F66:$F70</v>
      </c>
      <c r="O66" s="84">
        <v>1</v>
      </c>
      <c r="P66" s="85">
        <v>3</v>
      </c>
      <c r="Q66" s="86" t="str">
        <f>C66</f>
        <v>Q1</v>
      </c>
      <c r="R66" s="86" t="str">
        <f>IF(ISBLANK(J66),"N","Y")</f>
        <v>Y</v>
      </c>
      <c r="S66" s="87" t="str">
        <f>IF(ISBLANK(J66),"",J66)</f>
        <v>a</v>
      </c>
      <c r="T66" s="88" t="str">
        <f>O66&amp;"-"&amp;P66&amp;"-"&amp;Q66</f>
        <v>1-3-Q1</v>
      </c>
      <c r="W66" s="51" t="str">
        <f ca="1">CELL("address",S66)</f>
        <v>$S$66</v>
      </c>
    </row>
    <row r="67" spans="2:23" ht="21" customHeight="1">
      <c r="B67" s="81"/>
      <c r="C67" s="89"/>
      <c r="D67" s="372"/>
      <c r="E67" s="373"/>
      <c r="F67" s="137" t="s">
        <v>0</v>
      </c>
      <c r="G67" s="341" t="s">
        <v>442</v>
      </c>
      <c r="H67" s="341"/>
      <c r="I67" s="342"/>
      <c r="J67" s="398"/>
      <c r="K67" s="362"/>
      <c r="L67" s="83"/>
      <c r="M67" s="203"/>
      <c r="N67" s="145"/>
      <c r="O67" s="229"/>
      <c r="P67" s="229"/>
      <c r="Q67" s="229"/>
      <c r="R67" s="88"/>
      <c r="S67" s="230"/>
      <c r="T67" s="88"/>
      <c r="W67" s="51"/>
    </row>
    <row r="68" spans="2:19" ht="21" customHeight="1" thickBot="1">
      <c r="B68" s="81"/>
      <c r="C68" s="89"/>
      <c r="D68" s="372"/>
      <c r="E68" s="373"/>
      <c r="F68" s="139" t="s">
        <v>6</v>
      </c>
      <c r="G68" s="341" t="s">
        <v>424</v>
      </c>
      <c r="H68" s="341"/>
      <c r="I68" s="342"/>
      <c r="J68" s="398"/>
      <c r="K68" s="362"/>
      <c r="L68" s="83"/>
      <c r="M68" s="202"/>
      <c r="O68" s="88"/>
      <c r="P68" s="88"/>
      <c r="Q68" s="88"/>
      <c r="R68" s="88"/>
      <c r="S68" s="88"/>
    </row>
    <row r="69" spans="2:24" ht="21" customHeight="1" thickBot="1">
      <c r="B69" s="81"/>
      <c r="C69" s="89"/>
      <c r="D69" s="372"/>
      <c r="E69" s="373"/>
      <c r="F69" s="139" t="s">
        <v>76</v>
      </c>
      <c r="G69" s="341" t="s">
        <v>443</v>
      </c>
      <c r="H69" s="341"/>
      <c r="I69" s="342"/>
      <c r="J69" s="398"/>
      <c r="K69" s="362"/>
      <c r="L69" s="83"/>
      <c r="M69" s="202"/>
      <c r="O69" s="84">
        <v>1</v>
      </c>
      <c r="P69" s="85">
        <v>3</v>
      </c>
      <c r="Q69" s="86" t="str">
        <f>C71</f>
        <v>Q1a</v>
      </c>
      <c r="R69" s="225" t="s">
        <v>353</v>
      </c>
      <c r="S69" s="293" t="b">
        <v>1</v>
      </c>
      <c r="T69" s="226" t="s">
        <v>358</v>
      </c>
      <c r="U69" s="294" t="b">
        <v>1</v>
      </c>
      <c r="W69" s="51" t="str">
        <f aca="true" ca="1" t="shared" si="3" ref="W69:W74">CELL("address",S69)</f>
        <v>$S$69</v>
      </c>
      <c r="X69" s="51" t="str">
        <f aca="true" ca="1" t="shared" si="4" ref="X69:X74">CELL("address",U69)</f>
        <v>$U$69</v>
      </c>
    </row>
    <row r="70" spans="2:24" ht="21" customHeight="1" thickBot="1">
      <c r="B70" s="81"/>
      <c r="C70" s="89"/>
      <c r="D70" s="372"/>
      <c r="E70" s="373"/>
      <c r="F70" s="138" t="s">
        <v>77</v>
      </c>
      <c r="G70" s="347" t="s">
        <v>444</v>
      </c>
      <c r="H70" s="347"/>
      <c r="I70" s="348"/>
      <c r="J70" s="399"/>
      <c r="K70" s="363"/>
      <c r="L70" s="83"/>
      <c r="M70" s="202"/>
      <c r="R70" s="226" t="s">
        <v>354</v>
      </c>
      <c r="S70" s="293" t="b">
        <v>1</v>
      </c>
      <c r="T70" s="226" t="s">
        <v>360</v>
      </c>
      <c r="U70" s="294" t="b">
        <v>0</v>
      </c>
      <c r="W70" s="51" t="str">
        <f ca="1" t="shared" si="3"/>
        <v>$S$70</v>
      </c>
      <c r="X70" s="51" t="str">
        <f ca="1" t="shared" si="4"/>
        <v>$U$70</v>
      </c>
    </row>
    <row r="71" spans="2:24" ht="21" customHeight="1" thickBot="1">
      <c r="B71" s="81"/>
      <c r="C71" s="89" t="s">
        <v>72</v>
      </c>
      <c r="D71" s="407" t="s">
        <v>488</v>
      </c>
      <c r="E71" s="408"/>
      <c r="F71" s="386"/>
      <c r="G71" s="387"/>
      <c r="H71" s="387"/>
      <c r="I71" s="387"/>
      <c r="J71" s="400"/>
      <c r="K71" s="361" t="s">
        <v>691</v>
      </c>
      <c r="L71" s="83"/>
      <c r="M71" s="203"/>
      <c r="O71" s="88"/>
      <c r="P71" s="88"/>
      <c r="Q71" s="88"/>
      <c r="R71" s="226" t="s">
        <v>355</v>
      </c>
      <c r="S71" s="293" t="b">
        <v>1</v>
      </c>
      <c r="T71" s="226" t="s">
        <v>361</v>
      </c>
      <c r="U71" s="294" t="b">
        <v>1</v>
      </c>
      <c r="W71" s="51" t="str">
        <f ca="1" t="shared" si="3"/>
        <v>$S$71</v>
      </c>
      <c r="X71" s="51" t="str">
        <f ca="1" t="shared" si="4"/>
        <v>$U$71</v>
      </c>
    </row>
    <row r="72" spans="2:24" s="207" customFormat="1" ht="21" customHeight="1" thickBot="1">
      <c r="B72" s="204"/>
      <c r="C72" s="205"/>
      <c r="D72" s="372"/>
      <c r="E72" s="373"/>
      <c r="F72" s="388"/>
      <c r="G72" s="389"/>
      <c r="H72" s="389"/>
      <c r="I72" s="390"/>
      <c r="J72" s="401"/>
      <c r="K72" s="362"/>
      <c r="L72" s="83"/>
      <c r="M72" s="203"/>
      <c r="N72" s="206"/>
      <c r="O72" s="95"/>
      <c r="P72" s="95"/>
      <c r="Q72" s="95"/>
      <c r="R72" s="226" t="s">
        <v>356</v>
      </c>
      <c r="S72" s="293" t="b">
        <v>1</v>
      </c>
      <c r="T72" s="226" t="s">
        <v>359</v>
      </c>
      <c r="U72" s="294" t="b">
        <v>1</v>
      </c>
      <c r="V72" s="51"/>
      <c r="W72" s="51" t="str">
        <f ca="1" t="shared" si="3"/>
        <v>$S$72</v>
      </c>
      <c r="X72" s="51" t="str">
        <f ca="1" t="shared" si="4"/>
        <v>$U$72</v>
      </c>
    </row>
    <row r="73" spans="2:24" ht="21" customHeight="1" thickBot="1">
      <c r="B73" s="81"/>
      <c r="C73" s="89"/>
      <c r="D73" s="372"/>
      <c r="E73" s="373"/>
      <c r="F73" s="388"/>
      <c r="G73" s="389"/>
      <c r="H73" s="389"/>
      <c r="I73" s="390"/>
      <c r="J73" s="401"/>
      <c r="K73" s="362"/>
      <c r="L73" s="83"/>
      <c r="M73" s="203"/>
      <c r="O73" s="88"/>
      <c r="P73" s="88"/>
      <c r="Q73" s="88"/>
      <c r="R73" s="226" t="s">
        <v>357</v>
      </c>
      <c r="S73" s="293" t="b">
        <v>1</v>
      </c>
      <c r="T73" s="226" t="s">
        <v>362</v>
      </c>
      <c r="U73" s="294" t="b">
        <v>0</v>
      </c>
      <c r="W73" s="51" t="str">
        <f ca="1" t="shared" si="3"/>
        <v>$S$73</v>
      </c>
      <c r="X73" s="51" t="str">
        <f ca="1" t="shared" si="4"/>
        <v>$U$73</v>
      </c>
    </row>
    <row r="74" spans="2:24" ht="21" customHeight="1" thickBot="1">
      <c r="B74" s="81"/>
      <c r="C74" s="90"/>
      <c r="D74" s="374"/>
      <c r="E74" s="375"/>
      <c r="F74" s="391"/>
      <c r="G74" s="392"/>
      <c r="H74" s="392"/>
      <c r="I74" s="392"/>
      <c r="J74" s="402"/>
      <c r="K74" s="363"/>
      <c r="L74" s="83"/>
      <c r="M74" s="203"/>
      <c r="O74" s="88"/>
      <c r="P74" s="88"/>
      <c r="Q74" s="88"/>
      <c r="R74" s="335" t="s">
        <v>564</v>
      </c>
      <c r="S74" s="293" t="b">
        <v>1</v>
      </c>
      <c r="T74" s="226" t="s">
        <v>363</v>
      </c>
      <c r="U74" s="295" t="str">
        <f>IF(K71="","",K71)</f>
        <v>放射線汚染
火山噴火</v>
      </c>
      <c r="W74" s="51" t="str">
        <f ca="1" t="shared" si="3"/>
        <v>$S$74</v>
      </c>
      <c r="X74" s="51" t="str">
        <f ca="1" t="shared" si="4"/>
        <v>$U$74</v>
      </c>
    </row>
    <row r="75" spans="2:23" ht="27.75" customHeight="1" thickBot="1">
      <c r="B75" s="81"/>
      <c r="C75" s="82" t="s">
        <v>2</v>
      </c>
      <c r="D75" s="370" t="s">
        <v>445</v>
      </c>
      <c r="E75" s="371"/>
      <c r="F75" s="210" t="s">
        <v>5</v>
      </c>
      <c r="G75" s="339" t="s">
        <v>446</v>
      </c>
      <c r="H75" s="339"/>
      <c r="I75" s="340"/>
      <c r="J75" s="397" t="s">
        <v>674</v>
      </c>
      <c r="K75" s="361"/>
      <c r="L75" s="83"/>
      <c r="M75" s="201">
        <v>3</v>
      </c>
      <c r="N75" s="53" t="str">
        <f>"$F"&amp;ROW($J75)&amp;":$F"&amp;(ROW($J75)+M75-1)</f>
        <v>$F75:$F77</v>
      </c>
      <c r="O75" s="84">
        <v>1</v>
      </c>
      <c r="P75" s="85">
        <v>3</v>
      </c>
      <c r="Q75" s="86" t="str">
        <f>C75</f>
        <v>Q2</v>
      </c>
      <c r="R75" s="86" t="str">
        <f>IF(ISBLANK(J75),"N","Y")</f>
        <v>Y</v>
      </c>
      <c r="S75" s="87" t="str">
        <f>IF(ISBLANK(J75),"",J75)</f>
        <v>b</v>
      </c>
      <c r="T75" s="88" t="str">
        <f>O75&amp;"-"&amp;P75&amp;"-"&amp;Q75</f>
        <v>1-3-Q2</v>
      </c>
      <c r="W75" s="51" t="str">
        <f ca="1">CELL("address",S75)</f>
        <v>$S$75</v>
      </c>
    </row>
    <row r="76" spans="2:23" ht="25.5" customHeight="1">
      <c r="B76" s="81"/>
      <c r="C76" s="89"/>
      <c r="D76" s="372"/>
      <c r="E76" s="373"/>
      <c r="F76" s="211" t="s">
        <v>0</v>
      </c>
      <c r="G76" s="341" t="s">
        <v>447</v>
      </c>
      <c r="H76" s="341"/>
      <c r="I76" s="342"/>
      <c r="J76" s="398"/>
      <c r="K76" s="362"/>
      <c r="L76" s="83"/>
      <c r="M76" s="202"/>
      <c r="W76" s="51"/>
    </row>
    <row r="77" spans="2:23" ht="37.5" customHeight="1" thickBot="1">
      <c r="B77" s="81"/>
      <c r="C77" s="90"/>
      <c r="D77" s="409"/>
      <c r="E77" s="410"/>
      <c r="F77" s="212" t="s">
        <v>6</v>
      </c>
      <c r="G77" s="347" t="s">
        <v>448</v>
      </c>
      <c r="H77" s="347"/>
      <c r="I77" s="348"/>
      <c r="J77" s="445"/>
      <c r="K77" s="363"/>
      <c r="L77" s="83"/>
      <c r="M77" s="202"/>
      <c r="W77" s="51"/>
    </row>
    <row r="78" spans="2:24" s="69" customFormat="1" ht="15" thickBot="1">
      <c r="B78" s="91"/>
      <c r="C78" s="71" t="s">
        <v>22</v>
      </c>
      <c r="D78" s="297"/>
      <c r="E78" s="297"/>
      <c r="F78" s="260"/>
      <c r="G78" s="260"/>
      <c r="H78" s="260"/>
      <c r="I78" s="261"/>
      <c r="J78" s="297"/>
      <c r="K78" s="72"/>
      <c r="L78" s="73"/>
      <c r="M78" s="99"/>
      <c r="N78" s="94"/>
      <c r="O78" s="75" t="s">
        <v>28</v>
      </c>
      <c r="P78" s="76"/>
      <c r="Q78" s="76"/>
      <c r="R78" s="76"/>
      <c r="S78" s="77">
        <f>IF(R79="N",Q79&amp;",","")&amp;IF(R87="N",Q87&amp;",","")&amp;IF(R90="N",Q90&amp;",","")&amp;IF(R93="N",Q93&amp;",","")&amp;IF(R98="N",Q98,"")</f>
      </c>
      <c r="T78" s="78"/>
      <c r="W78" s="79"/>
      <c r="X78" s="80">
        <f>IF(S78="","",O78&amp;"-"&amp;S78)</f>
      </c>
    </row>
    <row r="79" spans="2:23" ht="14.25" customHeight="1" thickBot="1">
      <c r="B79" s="81"/>
      <c r="C79" s="82" t="s">
        <v>19</v>
      </c>
      <c r="D79" s="370" t="s">
        <v>73</v>
      </c>
      <c r="E79" s="371"/>
      <c r="F79" s="210" t="s">
        <v>5</v>
      </c>
      <c r="G79" s="339" t="s">
        <v>23</v>
      </c>
      <c r="H79" s="339"/>
      <c r="I79" s="340"/>
      <c r="J79" s="397" t="s">
        <v>673</v>
      </c>
      <c r="K79" s="361"/>
      <c r="L79" s="83"/>
      <c r="M79" s="201">
        <v>3</v>
      </c>
      <c r="N79" s="53" t="str">
        <f>"$F"&amp;ROW($J79)&amp;":$F"&amp;(ROW($J79)+M79-1)</f>
        <v>$F79:$F81</v>
      </c>
      <c r="O79" s="84">
        <v>1</v>
      </c>
      <c r="P79" s="85">
        <v>4</v>
      </c>
      <c r="Q79" s="86" t="str">
        <f>C79</f>
        <v>Q1</v>
      </c>
      <c r="R79" s="86" t="str">
        <f>IF(ISBLANK(J79),"N","Y")</f>
        <v>Y</v>
      </c>
      <c r="S79" s="87" t="str">
        <f>IF(ISBLANK(J79),"",J79)</f>
        <v>a</v>
      </c>
      <c r="T79" s="88" t="str">
        <f>O79&amp;"-"&amp;P79&amp;"-"&amp;Q79</f>
        <v>1-4-Q1</v>
      </c>
      <c r="W79" s="51" t="str">
        <f ca="1">CELL("address",S79)</f>
        <v>$S$79</v>
      </c>
    </row>
    <row r="80" spans="2:23" ht="13.5" customHeight="1">
      <c r="B80" s="81"/>
      <c r="C80" s="89"/>
      <c r="D80" s="372"/>
      <c r="E80" s="373"/>
      <c r="F80" s="211" t="s">
        <v>0</v>
      </c>
      <c r="G80" s="341" t="s">
        <v>24</v>
      </c>
      <c r="H80" s="341"/>
      <c r="I80" s="342"/>
      <c r="J80" s="398"/>
      <c r="K80" s="362"/>
      <c r="L80" s="83"/>
      <c r="M80" s="202"/>
      <c r="W80" s="51"/>
    </row>
    <row r="81" spans="2:23" ht="14.25" thickBot="1">
      <c r="B81" s="81"/>
      <c r="C81" s="89"/>
      <c r="D81" s="372"/>
      <c r="E81" s="373"/>
      <c r="F81" s="212" t="s">
        <v>6</v>
      </c>
      <c r="G81" s="347" t="s">
        <v>25</v>
      </c>
      <c r="H81" s="347"/>
      <c r="I81" s="348"/>
      <c r="J81" s="399"/>
      <c r="K81" s="363"/>
      <c r="L81" s="83"/>
      <c r="M81" s="202"/>
      <c r="W81" s="51"/>
    </row>
    <row r="82" spans="2:23" s="102" customFormat="1" ht="21.75" customHeight="1" thickBot="1">
      <c r="B82" s="96"/>
      <c r="C82" s="97" t="s">
        <v>71</v>
      </c>
      <c r="D82" s="434" t="s">
        <v>295</v>
      </c>
      <c r="E82" s="435"/>
      <c r="F82" s="262" t="s">
        <v>26</v>
      </c>
      <c r="G82" s="379" t="s">
        <v>675</v>
      </c>
      <c r="H82" s="379"/>
      <c r="I82" s="380"/>
      <c r="J82" s="277"/>
      <c r="K82" s="440"/>
      <c r="L82" s="98"/>
      <c r="M82" s="99"/>
      <c r="N82" s="100"/>
      <c r="O82" s="84">
        <v>1</v>
      </c>
      <c r="P82" s="85">
        <v>4</v>
      </c>
      <c r="Q82" s="86" t="s">
        <v>65</v>
      </c>
      <c r="R82" s="99"/>
      <c r="S82" s="101" t="str">
        <f>IF(ISBLANK(G82),"",G82)</f>
        <v>消耗品の出荷</v>
      </c>
      <c r="T82" s="88" t="str">
        <f aca="true" t="shared" si="5" ref="T82:T87">O82&amp;"-"&amp;P82&amp;"-"&amp;Q82</f>
        <v>1-4-Q1a</v>
      </c>
      <c r="W82" s="51" t="str">
        <f aca="true" ca="1" t="shared" si="6" ref="W82:W87">CELL("address",S82)</f>
        <v>$S$82</v>
      </c>
    </row>
    <row r="83" spans="2:23" s="102" customFormat="1" ht="21.75" customHeight="1" thickBot="1">
      <c r="B83" s="96"/>
      <c r="C83" s="97"/>
      <c r="D83" s="436"/>
      <c r="E83" s="437"/>
      <c r="F83" s="263" t="s">
        <v>27</v>
      </c>
      <c r="G83" s="381" t="s">
        <v>676</v>
      </c>
      <c r="H83" s="381"/>
      <c r="I83" s="382"/>
      <c r="J83" s="278"/>
      <c r="K83" s="441"/>
      <c r="L83" s="98"/>
      <c r="M83" s="99"/>
      <c r="N83" s="100"/>
      <c r="O83" s="84">
        <v>1</v>
      </c>
      <c r="P83" s="85">
        <v>4</v>
      </c>
      <c r="Q83" s="86" t="s">
        <v>66</v>
      </c>
      <c r="R83" s="99"/>
      <c r="S83" s="101" t="str">
        <f>IF(ISBLANK(G83),"",G83)</f>
        <v>消耗品の生産</v>
      </c>
      <c r="T83" s="88" t="str">
        <f t="shared" si="5"/>
        <v>1-4-Q1b</v>
      </c>
      <c r="W83" s="51" t="str">
        <f ca="1" t="shared" si="6"/>
        <v>$S$83</v>
      </c>
    </row>
    <row r="84" spans="2:23" s="102" customFormat="1" ht="21.75" customHeight="1" thickBot="1">
      <c r="B84" s="96"/>
      <c r="C84" s="97"/>
      <c r="D84" s="436"/>
      <c r="E84" s="437"/>
      <c r="F84" s="264" t="s">
        <v>67</v>
      </c>
      <c r="G84" s="381" t="s">
        <v>677</v>
      </c>
      <c r="H84" s="381"/>
      <c r="I84" s="382"/>
      <c r="J84" s="278"/>
      <c r="K84" s="441"/>
      <c r="L84" s="98"/>
      <c r="M84" s="99"/>
      <c r="N84" s="100"/>
      <c r="O84" s="84">
        <v>1</v>
      </c>
      <c r="P84" s="85">
        <v>4</v>
      </c>
      <c r="Q84" s="86" t="s">
        <v>113</v>
      </c>
      <c r="R84" s="99"/>
      <c r="S84" s="101" t="str">
        <f>IF(ISBLANK(G84),"",G84)</f>
        <v>装置の出荷</v>
      </c>
      <c r="T84" s="88" t="str">
        <f t="shared" si="5"/>
        <v>1-4-Q1c</v>
      </c>
      <c r="W84" s="51" t="str">
        <f ca="1" t="shared" si="6"/>
        <v>$S$84</v>
      </c>
    </row>
    <row r="85" spans="2:23" s="102" customFormat="1" ht="21.75" customHeight="1" thickBot="1">
      <c r="B85" s="96"/>
      <c r="C85" s="97"/>
      <c r="D85" s="436"/>
      <c r="E85" s="437"/>
      <c r="F85" s="264" t="s">
        <v>68</v>
      </c>
      <c r="G85" s="381" t="s">
        <v>678</v>
      </c>
      <c r="H85" s="381"/>
      <c r="I85" s="382"/>
      <c r="J85" s="278"/>
      <c r="K85" s="441"/>
      <c r="L85" s="98"/>
      <c r="M85" s="99"/>
      <c r="N85" s="100"/>
      <c r="O85" s="84">
        <v>1</v>
      </c>
      <c r="P85" s="85">
        <v>4</v>
      </c>
      <c r="Q85" s="86" t="s">
        <v>114</v>
      </c>
      <c r="R85" s="99"/>
      <c r="S85" s="101" t="str">
        <f>IF(ISBLANK(G85),"",G85)</f>
        <v>装置の製造</v>
      </c>
      <c r="T85" s="88" t="str">
        <f t="shared" si="5"/>
        <v>1-4-Q1d</v>
      </c>
      <c r="W85" s="51" t="str">
        <f ca="1" t="shared" si="6"/>
        <v>$S$85</v>
      </c>
    </row>
    <row r="86" spans="2:23" s="102" customFormat="1" ht="21.75" customHeight="1" thickBot="1">
      <c r="B86" s="96"/>
      <c r="C86" s="103"/>
      <c r="D86" s="438"/>
      <c r="E86" s="439"/>
      <c r="F86" s="265" t="s">
        <v>69</v>
      </c>
      <c r="G86" s="377"/>
      <c r="H86" s="377"/>
      <c r="I86" s="378"/>
      <c r="J86" s="279"/>
      <c r="K86" s="442"/>
      <c r="L86" s="98"/>
      <c r="M86" s="99"/>
      <c r="N86" s="100"/>
      <c r="O86" s="84">
        <v>1</v>
      </c>
      <c r="P86" s="85">
        <v>4</v>
      </c>
      <c r="Q86" s="86" t="s">
        <v>115</v>
      </c>
      <c r="R86" s="99"/>
      <c r="S86" s="101">
        <f>IF(ISBLANK(G86),"",G86)</f>
      </c>
      <c r="T86" s="88" t="str">
        <f t="shared" si="5"/>
        <v>1-4-Q1e</v>
      </c>
      <c r="W86" s="51" t="str">
        <f ca="1" t="shared" si="6"/>
        <v>$S$86</v>
      </c>
    </row>
    <row r="87" spans="2:23" ht="30" customHeight="1" thickBot="1">
      <c r="B87" s="81"/>
      <c r="C87" s="82" t="s">
        <v>70</v>
      </c>
      <c r="D87" s="370" t="s">
        <v>449</v>
      </c>
      <c r="E87" s="371"/>
      <c r="F87" s="210" t="s">
        <v>5</v>
      </c>
      <c r="G87" s="339" t="s">
        <v>222</v>
      </c>
      <c r="H87" s="339"/>
      <c r="I87" s="340"/>
      <c r="J87" s="397" t="s">
        <v>673</v>
      </c>
      <c r="K87" s="361"/>
      <c r="L87" s="83"/>
      <c r="M87" s="201">
        <v>3</v>
      </c>
      <c r="N87" s="53" t="str">
        <f>"$F"&amp;ROW($J87)&amp;":$F"&amp;(ROW($J87)+M87-1)</f>
        <v>$F87:$F89</v>
      </c>
      <c r="O87" s="84">
        <v>1</v>
      </c>
      <c r="P87" s="85">
        <v>4</v>
      </c>
      <c r="Q87" s="86" t="str">
        <f>C87</f>
        <v>Q2</v>
      </c>
      <c r="R87" s="86" t="str">
        <f>IF(ISBLANK(J87),"N","Y")</f>
        <v>Y</v>
      </c>
      <c r="S87" s="87" t="str">
        <f>IF(ISBLANK(J87),"",J87)</f>
        <v>a</v>
      </c>
      <c r="T87" s="88" t="str">
        <f t="shared" si="5"/>
        <v>1-4-Q2</v>
      </c>
      <c r="W87" s="51" t="str">
        <f ca="1" t="shared" si="6"/>
        <v>$S$87</v>
      </c>
    </row>
    <row r="88" spans="2:23" ht="30" customHeight="1">
      <c r="B88" s="81"/>
      <c r="C88" s="89"/>
      <c r="D88" s="372"/>
      <c r="E88" s="373"/>
      <c r="F88" s="211" t="s">
        <v>0</v>
      </c>
      <c r="G88" s="341" t="s">
        <v>450</v>
      </c>
      <c r="H88" s="341"/>
      <c r="I88" s="342"/>
      <c r="J88" s="398"/>
      <c r="K88" s="362"/>
      <c r="L88" s="83"/>
      <c r="M88" s="202"/>
      <c r="W88" s="51"/>
    </row>
    <row r="89" spans="2:23" ht="30" customHeight="1" thickBot="1">
      <c r="B89" s="81"/>
      <c r="C89" s="89"/>
      <c r="D89" s="372"/>
      <c r="E89" s="373"/>
      <c r="F89" s="212" t="s">
        <v>6</v>
      </c>
      <c r="G89" s="347" t="s">
        <v>296</v>
      </c>
      <c r="H89" s="347"/>
      <c r="I89" s="348"/>
      <c r="J89" s="399"/>
      <c r="K89" s="363"/>
      <c r="L89" s="83"/>
      <c r="M89" s="202"/>
      <c r="W89" s="51"/>
    </row>
    <row r="90" spans="2:23" ht="14.25" customHeight="1" thickBot="1">
      <c r="B90" s="81"/>
      <c r="C90" s="82" t="s">
        <v>74</v>
      </c>
      <c r="D90" s="370" t="s">
        <v>524</v>
      </c>
      <c r="E90" s="371"/>
      <c r="F90" s="210" t="s">
        <v>5</v>
      </c>
      <c r="G90" s="339" t="s">
        <v>501</v>
      </c>
      <c r="H90" s="339"/>
      <c r="I90" s="340"/>
      <c r="J90" s="397" t="s">
        <v>673</v>
      </c>
      <c r="K90" s="361"/>
      <c r="L90" s="83"/>
      <c r="M90" s="201">
        <v>3</v>
      </c>
      <c r="N90" s="53" t="str">
        <f>"$F"&amp;ROW($J90)&amp;":$F"&amp;(ROW($J90)+M90-1)</f>
        <v>$F90:$F92</v>
      </c>
      <c r="O90" s="84">
        <v>1</v>
      </c>
      <c r="P90" s="85">
        <v>4</v>
      </c>
      <c r="Q90" s="86" t="str">
        <f>C90</f>
        <v>Q3</v>
      </c>
      <c r="R90" s="86" t="str">
        <f>IF(ISBLANK(J90),"N","Y")</f>
        <v>Y</v>
      </c>
      <c r="S90" s="87" t="str">
        <f>IF(ISBLANK(J90),"",J90)</f>
        <v>a</v>
      </c>
      <c r="T90" s="88" t="str">
        <f>O90&amp;"-"&amp;P90&amp;"-"&amp;Q90</f>
        <v>1-4-Q3</v>
      </c>
      <c r="W90" s="51" t="str">
        <f ca="1">CELL("address",S90)</f>
        <v>$S$90</v>
      </c>
    </row>
    <row r="91" spans="2:23" ht="13.5" customHeight="1">
      <c r="B91" s="81"/>
      <c r="C91" s="89"/>
      <c r="D91" s="372"/>
      <c r="E91" s="373"/>
      <c r="F91" s="211" t="s">
        <v>0</v>
      </c>
      <c r="G91" s="341" t="s">
        <v>490</v>
      </c>
      <c r="H91" s="341"/>
      <c r="I91" s="342"/>
      <c r="J91" s="398"/>
      <c r="K91" s="362"/>
      <c r="L91" s="83"/>
      <c r="M91" s="202"/>
      <c r="W91" s="51"/>
    </row>
    <row r="92" spans="2:23" ht="14.25" customHeight="1" thickBot="1">
      <c r="B92" s="81"/>
      <c r="C92" s="90"/>
      <c r="D92" s="374"/>
      <c r="E92" s="375"/>
      <c r="F92" s="212" t="s">
        <v>6</v>
      </c>
      <c r="G92" s="347" t="s">
        <v>491</v>
      </c>
      <c r="H92" s="347"/>
      <c r="I92" s="348"/>
      <c r="J92" s="399"/>
      <c r="K92" s="363"/>
      <c r="L92" s="83"/>
      <c r="M92" s="202"/>
      <c r="W92" s="51"/>
    </row>
    <row r="93" spans="2:23" ht="18.75" customHeight="1" thickBot="1">
      <c r="B93" s="81"/>
      <c r="C93" s="82" t="s">
        <v>75</v>
      </c>
      <c r="D93" s="370" t="s">
        <v>492</v>
      </c>
      <c r="E93" s="371"/>
      <c r="F93" s="136" t="s">
        <v>5</v>
      </c>
      <c r="G93" s="339" t="s">
        <v>530</v>
      </c>
      <c r="H93" s="339"/>
      <c r="I93" s="340"/>
      <c r="J93" s="397" t="s">
        <v>674</v>
      </c>
      <c r="K93" s="361"/>
      <c r="L93" s="83"/>
      <c r="M93" s="201">
        <v>5</v>
      </c>
      <c r="N93" s="53" t="str">
        <f>"$F"&amp;ROW($J93)&amp;":$F"&amp;(ROW($J93)+M93-1)</f>
        <v>$F93:$F97</v>
      </c>
      <c r="O93" s="84">
        <v>1</v>
      </c>
      <c r="P93" s="85">
        <v>4</v>
      </c>
      <c r="Q93" s="86" t="str">
        <f>C93</f>
        <v>Q4</v>
      </c>
      <c r="R93" s="86" t="str">
        <f>IF(ISBLANK(J93),"N","Y")</f>
        <v>Y</v>
      </c>
      <c r="S93" s="87" t="str">
        <f>IF(ISBLANK(J93),"",J93)</f>
        <v>b</v>
      </c>
      <c r="T93" s="88" t="str">
        <f>O93&amp;"-"&amp;P93&amp;"-"&amp;Q93</f>
        <v>1-4-Q4</v>
      </c>
      <c r="W93" s="51" t="str">
        <f ca="1">CELL("address",S93)</f>
        <v>$S$93</v>
      </c>
    </row>
    <row r="94" spans="2:23" ht="27" customHeight="1">
      <c r="B94" s="81"/>
      <c r="C94" s="89"/>
      <c r="D94" s="372"/>
      <c r="E94" s="373"/>
      <c r="F94" s="137" t="s">
        <v>0</v>
      </c>
      <c r="G94" s="341" t="s">
        <v>531</v>
      </c>
      <c r="H94" s="341"/>
      <c r="I94" s="342"/>
      <c r="J94" s="398"/>
      <c r="K94" s="362"/>
      <c r="L94" s="83"/>
      <c r="M94" s="202"/>
      <c r="W94" s="51"/>
    </row>
    <row r="95" spans="2:23" ht="29.25" customHeight="1">
      <c r="B95" s="81"/>
      <c r="C95" s="89"/>
      <c r="D95" s="372"/>
      <c r="E95" s="373"/>
      <c r="F95" s="139" t="s">
        <v>6</v>
      </c>
      <c r="G95" s="341" t="s">
        <v>425</v>
      </c>
      <c r="H95" s="341"/>
      <c r="I95" s="342"/>
      <c r="J95" s="398"/>
      <c r="K95" s="362"/>
      <c r="L95" s="83"/>
      <c r="M95" s="202"/>
      <c r="W95" s="51"/>
    </row>
    <row r="96" spans="2:23" ht="16.5" customHeight="1">
      <c r="B96" s="81"/>
      <c r="C96" s="89"/>
      <c r="D96" s="372"/>
      <c r="E96" s="373"/>
      <c r="F96" s="139" t="s">
        <v>76</v>
      </c>
      <c r="G96" s="341" t="s">
        <v>451</v>
      </c>
      <c r="H96" s="341"/>
      <c r="I96" s="342"/>
      <c r="J96" s="398"/>
      <c r="K96" s="362"/>
      <c r="L96" s="83"/>
      <c r="M96" s="202"/>
      <c r="W96" s="51"/>
    </row>
    <row r="97" spans="2:23" ht="14.25" customHeight="1" thickBot="1">
      <c r="B97" s="81"/>
      <c r="C97" s="90"/>
      <c r="D97" s="374"/>
      <c r="E97" s="375"/>
      <c r="F97" s="138" t="s">
        <v>77</v>
      </c>
      <c r="G97" s="347" t="s">
        <v>452</v>
      </c>
      <c r="H97" s="347"/>
      <c r="I97" s="348"/>
      <c r="J97" s="399"/>
      <c r="K97" s="363"/>
      <c r="L97" s="83"/>
      <c r="M97" s="202"/>
      <c r="W97" s="51"/>
    </row>
    <row r="98" spans="2:23" ht="29.25" customHeight="1" thickBot="1">
      <c r="B98" s="81"/>
      <c r="C98" s="306" t="s">
        <v>299</v>
      </c>
      <c r="D98" s="370" t="s">
        <v>453</v>
      </c>
      <c r="E98" s="371"/>
      <c r="F98" s="136" t="s">
        <v>5</v>
      </c>
      <c r="G98" s="339" t="s">
        <v>301</v>
      </c>
      <c r="H98" s="339"/>
      <c r="I98" s="340"/>
      <c r="J98" s="397" t="s">
        <v>673</v>
      </c>
      <c r="K98" s="361"/>
      <c r="L98" s="83"/>
      <c r="M98" s="201">
        <v>5</v>
      </c>
      <c r="N98" s="53" t="str">
        <f>"$F"&amp;ROW($J98)&amp;":$F"&amp;(ROW($J98)+M98-1)</f>
        <v>$F98:$F102</v>
      </c>
      <c r="O98" s="84">
        <v>1</v>
      </c>
      <c r="P98" s="85">
        <v>4</v>
      </c>
      <c r="Q98" s="86" t="str">
        <f>C98</f>
        <v>Q5</v>
      </c>
      <c r="R98" s="86" t="str">
        <f>IF(ISBLANK(J98),"N","Y")</f>
        <v>Y</v>
      </c>
      <c r="S98" s="87" t="str">
        <f>IF(ISBLANK(J98),"",J98)</f>
        <v>a</v>
      </c>
      <c r="T98" s="88" t="str">
        <f>O98&amp;"-"&amp;P98&amp;"-"&amp;Q98</f>
        <v>1-4-Q5</v>
      </c>
      <c r="W98" s="51" t="str">
        <f ca="1">CELL("address",S98)</f>
        <v>$S$98</v>
      </c>
    </row>
    <row r="99" spans="2:23" ht="27" customHeight="1">
      <c r="B99" s="81"/>
      <c r="C99" s="208"/>
      <c r="D99" s="372"/>
      <c r="E99" s="373"/>
      <c r="F99" s="137" t="s">
        <v>0</v>
      </c>
      <c r="G99" s="341" t="s">
        <v>302</v>
      </c>
      <c r="H99" s="341"/>
      <c r="I99" s="342"/>
      <c r="J99" s="398"/>
      <c r="K99" s="362"/>
      <c r="L99" s="83"/>
      <c r="M99" s="202"/>
      <c r="W99" s="51"/>
    </row>
    <row r="100" spans="2:23" ht="27" customHeight="1">
      <c r="B100" s="81"/>
      <c r="C100" s="208"/>
      <c r="D100" s="372"/>
      <c r="E100" s="373"/>
      <c r="F100" s="139" t="s">
        <v>6</v>
      </c>
      <c r="G100" s="341" t="s">
        <v>303</v>
      </c>
      <c r="H100" s="341"/>
      <c r="I100" s="342"/>
      <c r="J100" s="398"/>
      <c r="K100" s="362"/>
      <c r="L100" s="83"/>
      <c r="M100" s="202"/>
      <c r="W100" s="51"/>
    </row>
    <row r="101" spans="2:23" ht="13.5" customHeight="1">
      <c r="B101" s="81"/>
      <c r="C101" s="208"/>
      <c r="D101" s="372"/>
      <c r="E101" s="373"/>
      <c r="F101" s="139" t="s">
        <v>76</v>
      </c>
      <c r="G101" s="341" t="s">
        <v>454</v>
      </c>
      <c r="H101" s="341"/>
      <c r="I101" s="342"/>
      <c r="J101" s="398"/>
      <c r="K101" s="362"/>
      <c r="L101" s="83"/>
      <c r="M101" s="202"/>
      <c r="W101" s="51"/>
    </row>
    <row r="102" spans="2:23" ht="14.25" customHeight="1" thickBot="1">
      <c r="B102" s="81"/>
      <c r="C102" s="209"/>
      <c r="D102" s="374"/>
      <c r="E102" s="375"/>
      <c r="F102" s="138" t="s">
        <v>77</v>
      </c>
      <c r="G102" s="347" t="s">
        <v>455</v>
      </c>
      <c r="H102" s="347"/>
      <c r="I102" s="348"/>
      <c r="J102" s="399"/>
      <c r="K102" s="363"/>
      <c r="L102" s="83"/>
      <c r="M102" s="202"/>
      <c r="W102" s="51"/>
    </row>
    <row r="103" spans="2:24" s="69" customFormat="1" ht="15" thickBot="1">
      <c r="B103" s="91"/>
      <c r="C103" s="71" t="s">
        <v>78</v>
      </c>
      <c r="D103" s="297"/>
      <c r="E103" s="297"/>
      <c r="F103" s="260"/>
      <c r="G103" s="260"/>
      <c r="H103" s="260"/>
      <c r="I103" s="261"/>
      <c r="J103" s="297"/>
      <c r="K103" s="72"/>
      <c r="L103" s="73"/>
      <c r="M103" s="99"/>
      <c r="N103" s="94"/>
      <c r="O103" s="75" t="s">
        <v>104</v>
      </c>
      <c r="P103" s="76"/>
      <c r="Q103" s="76"/>
      <c r="R103" s="76"/>
      <c r="S103" s="77">
        <f>IF(R104="N",Q104&amp;",","")&amp;IF(R107="N",Q107&amp;",","")&amp;IF(R110="N",Q110&amp;",","")&amp;IF(R115="N",Q115,"")</f>
      </c>
      <c r="T103" s="78"/>
      <c r="W103" s="79"/>
      <c r="X103" s="80">
        <f>IF(S103="","",O103&amp;"-"&amp;S103)</f>
      </c>
    </row>
    <row r="104" spans="2:23" ht="26.25" customHeight="1" thickBot="1">
      <c r="B104" s="81"/>
      <c r="C104" s="82" t="s">
        <v>1</v>
      </c>
      <c r="D104" s="370" t="s">
        <v>493</v>
      </c>
      <c r="E104" s="371"/>
      <c r="F104" s="210" t="s">
        <v>5</v>
      </c>
      <c r="G104" s="339" t="s">
        <v>456</v>
      </c>
      <c r="H104" s="339"/>
      <c r="I104" s="340"/>
      <c r="J104" s="397" t="s">
        <v>674</v>
      </c>
      <c r="K104" s="361"/>
      <c r="L104" s="83"/>
      <c r="M104" s="201">
        <v>3</v>
      </c>
      <c r="N104" s="53" t="str">
        <f>"$F"&amp;ROW($J104)&amp;":$F"&amp;(ROW($J104)+M104-1)</f>
        <v>$F104:$F106</v>
      </c>
      <c r="O104" s="84">
        <v>1</v>
      </c>
      <c r="P104" s="85">
        <v>5</v>
      </c>
      <c r="Q104" s="86" t="str">
        <f>C104</f>
        <v>Q1</v>
      </c>
      <c r="R104" s="86" t="str">
        <f>IF(ISBLANK(J104),"N","Y")</f>
        <v>Y</v>
      </c>
      <c r="S104" s="87" t="str">
        <f>IF(ISBLANK(J104),"",J104)</f>
        <v>b</v>
      </c>
      <c r="T104" s="88" t="str">
        <f>O104&amp;"-"&amp;P104&amp;"-"&amp;Q104</f>
        <v>1-5-Q1</v>
      </c>
      <c r="W104" s="51" t="str">
        <f ca="1">CELL("address",S104)</f>
        <v>$S$104</v>
      </c>
    </row>
    <row r="105" spans="2:23" ht="26.25" customHeight="1">
      <c r="B105" s="81"/>
      <c r="C105" s="89"/>
      <c r="D105" s="372"/>
      <c r="E105" s="373"/>
      <c r="F105" s="211" t="s">
        <v>0</v>
      </c>
      <c r="G105" s="341" t="s">
        <v>223</v>
      </c>
      <c r="H105" s="341"/>
      <c r="I105" s="342"/>
      <c r="J105" s="398"/>
      <c r="K105" s="362"/>
      <c r="L105" s="83"/>
      <c r="M105" s="202"/>
      <c r="W105" s="51"/>
    </row>
    <row r="106" spans="2:23" ht="26.25" customHeight="1" thickBot="1">
      <c r="B106" s="81"/>
      <c r="C106" s="90"/>
      <c r="D106" s="374"/>
      <c r="E106" s="375"/>
      <c r="F106" s="212" t="s">
        <v>6</v>
      </c>
      <c r="G106" s="347" t="s">
        <v>297</v>
      </c>
      <c r="H106" s="347"/>
      <c r="I106" s="348"/>
      <c r="J106" s="399"/>
      <c r="K106" s="363"/>
      <c r="L106" s="83"/>
      <c r="M106" s="202"/>
      <c r="W106" s="51"/>
    </row>
    <row r="107" spans="2:23" ht="25.5" customHeight="1" thickBot="1">
      <c r="B107" s="81"/>
      <c r="C107" s="82" t="s">
        <v>70</v>
      </c>
      <c r="D107" s="370" t="s">
        <v>576</v>
      </c>
      <c r="E107" s="371"/>
      <c r="F107" s="210" t="s">
        <v>5</v>
      </c>
      <c r="G107" s="339" t="s">
        <v>426</v>
      </c>
      <c r="H107" s="339"/>
      <c r="I107" s="340"/>
      <c r="J107" s="397" t="s">
        <v>674</v>
      </c>
      <c r="K107" s="361" t="s">
        <v>692</v>
      </c>
      <c r="L107" s="83"/>
      <c r="M107" s="201">
        <v>3</v>
      </c>
      <c r="N107" s="53" t="str">
        <f>"$F"&amp;ROW($J107)&amp;":$F"&amp;(ROW($J107)+M107-1)</f>
        <v>$F107:$F109</v>
      </c>
      <c r="O107" s="84">
        <v>1</v>
      </c>
      <c r="P107" s="85">
        <v>5</v>
      </c>
      <c r="Q107" s="86" t="str">
        <f>C107</f>
        <v>Q2</v>
      </c>
      <c r="R107" s="86" t="str">
        <f>IF(ISBLANK(J107),"N","Y")</f>
        <v>Y</v>
      </c>
      <c r="S107" s="87" t="str">
        <f>IF(ISBLANK(J107),"",J107)</f>
        <v>b</v>
      </c>
      <c r="T107" s="88" t="str">
        <f>O107&amp;"-"&amp;P107&amp;"-"&amp;Q107</f>
        <v>1-5-Q2</v>
      </c>
      <c r="W107" s="51" t="str">
        <f ca="1">CELL("address",S107)</f>
        <v>$S$107</v>
      </c>
    </row>
    <row r="108" spans="2:23" ht="25.5" customHeight="1">
      <c r="B108" s="81"/>
      <c r="C108" s="89"/>
      <c r="D108" s="372"/>
      <c r="E108" s="373"/>
      <c r="F108" s="211" t="s">
        <v>0</v>
      </c>
      <c r="G108" s="341" t="s">
        <v>532</v>
      </c>
      <c r="H108" s="341"/>
      <c r="I108" s="342"/>
      <c r="J108" s="398"/>
      <c r="K108" s="362"/>
      <c r="L108" s="83"/>
      <c r="M108" s="202"/>
      <c r="W108" s="51"/>
    </row>
    <row r="109" spans="2:23" ht="25.5" customHeight="1" thickBot="1">
      <c r="B109" s="81"/>
      <c r="C109" s="90"/>
      <c r="D109" s="374"/>
      <c r="E109" s="375"/>
      <c r="F109" s="212" t="s">
        <v>6</v>
      </c>
      <c r="G109" s="347" t="s">
        <v>297</v>
      </c>
      <c r="H109" s="347"/>
      <c r="I109" s="348"/>
      <c r="J109" s="399"/>
      <c r="K109" s="363"/>
      <c r="L109" s="83"/>
      <c r="M109" s="202"/>
      <c r="W109" s="51"/>
    </row>
    <row r="110" spans="2:23" ht="27.75" customHeight="1" thickBot="1">
      <c r="B110" s="81"/>
      <c r="C110" s="82" t="s">
        <v>74</v>
      </c>
      <c r="D110" s="370" t="s">
        <v>577</v>
      </c>
      <c r="E110" s="371"/>
      <c r="F110" s="136" t="s">
        <v>5</v>
      </c>
      <c r="G110" s="339" t="s">
        <v>427</v>
      </c>
      <c r="H110" s="339"/>
      <c r="I110" s="340"/>
      <c r="J110" s="397" t="s">
        <v>674</v>
      </c>
      <c r="K110" s="361" t="s">
        <v>693</v>
      </c>
      <c r="L110" s="83"/>
      <c r="M110" s="201">
        <v>5</v>
      </c>
      <c r="N110" s="53" t="str">
        <f>"$F"&amp;ROW($J110)&amp;":$F"&amp;(ROW($J110)+M110-1)</f>
        <v>$F110:$F114</v>
      </c>
      <c r="O110" s="84">
        <v>1</v>
      </c>
      <c r="P110" s="85">
        <v>5</v>
      </c>
      <c r="Q110" s="86" t="str">
        <f>C110</f>
        <v>Q3</v>
      </c>
      <c r="R110" s="86" t="str">
        <f>IF(ISBLANK(J110),"N","Y")</f>
        <v>Y</v>
      </c>
      <c r="S110" s="87" t="str">
        <f>IF(ISBLANK(J110),"",J110)</f>
        <v>b</v>
      </c>
      <c r="T110" s="88" t="str">
        <f>O110&amp;"-"&amp;P110&amp;"-"&amp;Q110</f>
        <v>1-5-Q3</v>
      </c>
      <c r="W110" s="51" t="str">
        <f ca="1">CELL("address",S110)</f>
        <v>$S$110</v>
      </c>
    </row>
    <row r="111" spans="2:23" ht="27" customHeight="1">
      <c r="B111" s="81"/>
      <c r="C111" s="89"/>
      <c r="D111" s="372"/>
      <c r="E111" s="373"/>
      <c r="F111" s="137" t="s">
        <v>0</v>
      </c>
      <c r="G111" s="341" t="s">
        <v>428</v>
      </c>
      <c r="H111" s="341"/>
      <c r="I111" s="342"/>
      <c r="J111" s="398"/>
      <c r="K111" s="362"/>
      <c r="L111" s="83"/>
      <c r="M111" s="202"/>
      <c r="W111" s="51"/>
    </row>
    <row r="112" spans="2:23" ht="27" customHeight="1">
      <c r="B112" s="81"/>
      <c r="C112" s="89"/>
      <c r="D112" s="372"/>
      <c r="E112" s="373"/>
      <c r="F112" s="139" t="s">
        <v>6</v>
      </c>
      <c r="G112" s="341" t="s">
        <v>457</v>
      </c>
      <c r="H112" s="341"/>
      <c r="I112" s="342"/>
      <c r="J112" s="398"/>
      <c r="K112" s="362"/>
      <c r="L112" s="83"/>
      <c r="M112" s="202"/>
      <c r="W112" s="51"/>
    </row>
    <row r="113" spans="2:23" ht="18.75" customHeight="1">
      <c r="B113" s="81"/>
      <c r="C113" s="89"/>
      <c r="D113" s="372"/>
      <c r="E113" s="373"/>
      <c r="F113" s="139" t="s">
        <v>76</v>
      </c>
      <c r="G113" s="341" t="s">
        <v>532</v>
      </c>
      <c r="H113" s="341"/>
      <c r="I113" s="342"/>
      <c r="J113" s="398"/>
      <c r="K113" s="362"/>
      <c r="L113" s="83"/>
      <c r="M113" s="202"/>
      <c r="W113" s="51"/>
    </row>
    <row r="114" spans="2:23" ht="18.75" customHeight="1" thickBot="1">
      <c r="B114" s="81"/>
      <c r="C114" s="90"/>
      <c r="D114" s="374"/>
      <c r="E114" s="375"/>
      <c r="F114" s="138" t="s">
        <v>77</v>
      </c>
      <c r="G114" s="347" t="s">
        <v>297</v>
      </c>
      <c r="H114" s="347"/>
      <c r="I114" s="348"/>
      <c r="J114" s="399"/>
      <c r="K114" s="363"/>
      <c r="L114" s="83"/>
      <c r="M114" s="202"/>
      <c r="W114" s="51"/>
    </row>
    <row r="115" spans="2:23" ht="27.75" customHeight="1" thickBot="1">
      <c r="B115" s="81"/>
      <c r="C115" s="82" t="s">
        <v>75</v>
      </c>
      <c r="D115" s="370" t="s">
        <v>79</v>
      </c>
      <c r="E115" s="371"/>
      <c r="F115" s="136" t="s">
        <v>5</v>
      </c>
      <c r="G115" s="339" t="s">
        <v>429</v>
      </c>
      <c r="H115" s="339"/>
      <c r="I115" s="340"/>
      <c r="J115" s="397" t="s">
        <v>673</v>
      </c>
      <c r="K115" s="361"/>
      <c r="L115" s="83"/>
      <c r="M115" s="201">
        <v>5</v>
      </c>
      <c r="N115" s="53" t="str">
        <f>"$F"&amp;ROW($J115)&amp;":$F"&amp;(ROW($J115)+M115-1)</f>
        <v>$F115:$F119</v>
      </c>
      <c r="O115" s="84">
        <v>1</v>
      </c>
      <c r="P115" s="85">
        <v>5</v>
      </c>
      <c r="Q115" s="86" t="str">
        <f>C115</f>
        <v>Q4</v>
      </c>
      <c r="R115" s="86" t="str">
        <f>IF(ISBLANK(J115),"N","Y")</f>
        <v>Y</v>
      </c>
      <c r="S115" s="87" t="str">
        <f>IF(ISBLANK(J115),"",J115)</f>
        <v>a</v>
      </c>
      <c r="T115" s="88" t="str">
        <f>O115&amp;"-"&amp;P115&amp;"-"&amp;Q115</f>
        <v>1-5-Q4</v>
      </c>
      <c r="W115" s="51" t="str">
        <f ca="1">CELL("address",S115)</f>
        <v>$S$115</v>
      </c>
    </row>
    <row r="116" spans="2:23" ht="27" customHeight="1">
      <c r="B116" s="81"/>
      <c r="C116" s="89"/>
      <c r="D116" s="372"/>
      <c r="E116" s="373"/>
      <c r="F116" s="137" t="s">
        <v>0</v>
      </c>
      <c r="G116" s="341" t="s">
        <v>430</v>
      </c>
      <c r="H116" s="341"/>
      <c r="I116" s="342"/>
      <c r="J116" s="398"/>
      <c r="K116" s="362"/>
      <c r="L116" s="83"/>
      <c r="M116" s="202"/>
      <c r="W116" s="51"/>
    </row>
    <row r="117" spans="2:23" ht="27" customHeight="1">
      <c r="B117" s="81"/>
      <c r="C117" s="89"/>
      <c r="D117" s="372"/>
      <c r="E117" s="373"/>
      <c r="F117" s="139" t="s">
        <v>6</v>
      </c>
      <c r="G117" s="341" t="s">
        <v>298</v>
      </c>
      <c r="H117" s="341"/>
      <c r="I117" s="342"/>
      <c r="J117" s="398"/>
      <c r="K117" s="362"/>
      <c r="L117" s="83"/>
      <c r="M117" s="202"/>
      <c r="W117" s="51"/>
    </row>
    <row r="118" spans="2:23" ht="27" customHeight="1">
      <c r="B118" s="81"/>
      <c r="C118" s="89"/>
      <c r="D118" s="372"/>
      <c r="E118" s="373"/>
      <c r="F118" s="139" t="s">
        <v>76</v>
      </c>
      <c r="G118" s="341" t="s">
        <v>431</v>
      </c>
      <c r="H118" s="341"/>
      <c r="I118" s="342"/>
      <c r="J118" s="398"/>
      <c r="K118" s="362"/>
      <c r="L118" s="83"/>
      <c r="M118" s="202"/>
      <c r="W118" s="51"/>
    </row>
    <row r="119" spans="2:23" ht="14.25" customHeight="1" thickBot="1">
      <c r="B119" s="81"/>
      <c r="C119" s="90"/>
      <c r="D119" s="374"/>
      <c r="E119" s="375"/>
      <c r="F119" s="138" t="s">
        <v>77</v>
      </c>
      <c r="G119" s="347" t="s">
        <v>533</v>
      </c>
      <c r="H119" s="347"/>
      <c r="I119" s="348"/>
      <c r="J119" s="399"/>
      <c r="K119" s="363"/>
      <c r="L119" s="83"/>
      <c r="M119" s="202"/>
      <c r="W119" s="51"/>
    </row>
    <row r="120" spans="2:23" s="69" customFormat="1" ht="21" customHeight="1" thickBot="1">
      <c r="B120" s="64" t="s">
        <v>80</v>
      </c>
      <c r="C120" s="65"/>
      <c r="D120" s="301" t="s">
        <v>81</v>
      </c>
      <c r="E120" s="302"/>
      <c r="F120" s="258"/>
      <c r="G120" s="258"/>
      <c r="H120" s="258"/>
      <c r="I120" s="259"/>
      <c r="J120" s="301"/>
      <c r="K120" s="67"/>
      <c r="L120" s="68"/>
      <c r="M120" s="197"/>
      <c r="N120" s="53"/>
      <c r="O120" s="54"/>
      <c r="P120" s="54"/>
      <c r="Q120" s="54"/>
      <c r="R120" s="54"/>
      <c r="S120" s="88"/>
      <c r="T120" s="104"/>
      <c r="W120" s="51"/>
    </row>
    <row r="121" spans="2:24" s="69" customFormat="1" ht="15" thickBot="1">
      <c r="B121" s="70"/>
      <c r="C121" s="71" t="s">
        <v>82</v>
      </c>
      <c r="D121" s="297"/>
      <c r="E121" s="297"/>
      <c r="F121" s="260"/>
      <c r="G121" s="260"/>
      <c r="H121" s="260"/>
      <c r="I121" s="261"/>
      <c r="J121" s="297"/>
      <c r="K121" s="72"/>
      <c r="L121" s="73"/>
      <c r="M121" s="200"/>
      <c r="N121" s="74"/>
      <c r="O121" s="75" t="s">
        <v>105</v>
      </c>
      <c r="P121" s="76"/>
      <c r="Q121" s="76"/>
      <c r="R121" s="76"/>
      <c r="S121" s="77">
        <f>IF(R122="N",Q122&amp;",","")&amp;IF(R125="N",Q125&amp;",","")&amp;IF(R128="N",Q128&amp;",","")&amp;IF(R138="N",Q138,"")</f>
      </c>
      <c r="T121" s="78"/>
      <c r="W121" s="79"/>
      <c r="X121" s="80">
        <f>IF(S121="","",O121&amp;"-"&amp;S121)</f>
      </c>
    </row>
    <row r="122" spans="2:23" ht="30.75" customHeight="1" thickBot="1">
      <c r="B122" s="81"/>
      <c r="C122" s="82" t="s">
        <v>1</v>
      </c>
      <c r="D122" s="370" t="s">
        <v>458</v>
      </c>
      <c r="E122" s="371"/>
      <c r="F122" s="210" t="s">
        <v>5</v>
      </c>
      <c r="G122" s="339" t="s">
        <v>537</v>
      </c>
      <c r="H122" s="339"/>
      <c r="I122" s="340"/>
      <c r="J122" s="397" t="s">
        <v>673</v>
      </c>
      <c r="K122" s="361"/>
      <c r="L122" s="83"/>
      <c r="M122" s="201">
        <v>3</v>
      </c>
      <c r="N122" s="53" t="str">
        <f>"$F"&amp;ROW($J122)&amp;":$F"&amp;(ROW($J122)+M122-1)</f>
        <v>$F122:$F124</v>
      </c>
      <c r="O122" s="84">
        <v>2</v>
      </c>
      <c r="P122" s="85">
        <v>1</v>
      </c>
      <c r="Q122" s="86" t="str">
        <f>C122</f>
        <v>Q1</v>
      </c>
      <c r="R122" s="85" t="str">
        <f>IF(ISBLANK(J122),"N","Y")</f>
        <v>Y</v>
      </c>
      <c r="S122" s="87" t="str">
        <f>IF(ISBLANK(J122),"",J122)</f>
        <v>a</v>
      </c>
      <c r="T122" s="88" t="str">
        <f>O122&amp;"-"&amp;P122&amp;"-"&amp;Q122</f>
        <v>2-1-Q1</v>
      </c>
      <c r="W122" s="51" t="str">
        <f ca="1">CELL("address",S122)</f>
        <v>$S$122</v>
      </c>
    </row>
    <row r="123" spans="2:23" ht="30.75" customHeight="1">
      <c r="B123" s="81"/>
      <c r="C123" s="89"/>
      <c r="D123" s="372"/>
      <c r="E123" s="373"/>
      <c r="F123" s="211" t="s">
        <v>0</v>
      </c>
      <c r="G123" s="341" t="s">
        <v>494</v>
      </c>
      <c r="H123" s="341"/>
      <c r="I123" s="342"/>
      <c r="J123" s="398"/>
      <c r="K123" s="362"/>
      <c r="L123" s="83"/>
      <c r="M123" s="202"/>
      <c r="W123" s="51"/>
    </row>
    <row r="124" spans="2:23" ht="30.75" customHeight="1" thickBot="1">
      <c r="B124" s="81"/>
      <c r="C124" s="90"/>
      <c r="D124" s="374"/>
      <c r="E124" s="375"/>
      <c r="F124" s="212" t="s">
        <v>6</v>
      </c>
      <c r="G124" s="347" t="s">
        <v>538</v>
      </c>
      <c r="H124" s="347"/>
      <c r="I124" s="348"/>
      <c r="J124" s="399"/>
      <c r="K124" s="363"/>
      <c r="L124" s="83"/>
      <c r="M124" s="202"/>
      <c r="W124" s="51"/>
    </row>
    <row r="125" spans="2:23" ht="14.25" customHeight="1" thickBot="1">
      <c r="B125" s="81"/>
      <c r="C125" s="82" t="s">
        <v>70</v>
      </c>
      <c r="D125" s="370" t="s">
        <v>459</v>
      </c>
      <c r="E125" s="371"/>
      <c r="F125" s="210" t="s">
        <v>5</v>
      </c>
      <c r="G125" s="339" t="s">
        <v>539</v>
      </c>
      <c r="H125" s="339"/>
      <c r="I125" s="340"/>
      <c r="J125" s="397" t="s">
        <v>673</v>
      </c>
      <c r="K125" s="361" t="s">
        <v>694</v>
      </c>
      <c r="L125" s="83"/>
      <c r="M125" s="201">
        <v>3</v>
      </c>
      <c r="N125" s="53" t="str">
        <f>"$F"&amp;ROW($J125)&amp;":$F"&amp;(ROW($J125)+M125-1)</f>
        <v>$F125:$F127</v>
      </c>
      <c r="O125" s="84">
        <v>2</v>
      </c>
      <c r="P125" s="85">
        <v>1</v>
      </c>
      <c r="Q125" s="86" t="str">
        <f>C125</f>
        <v>Q2</v>
      </c>
      <c r="R125" s="85" t="str">
        <f>IF(ISBLANK(J125),"N","Y")</f>
        <v>Y</v>
      </c>
      <c r="S125" s="87" t="str">
        <f>IF(ISBLANK(J125),"",J125)</f>
        <v>a</v>
      </c>
      <c r="T125" s="88" t="str">
        <f>O125&amp;"-"&amp;P125&amp;"-"&amp;Q125</f>
        <v>2-1-Q2</v>
      </c>
      <c r="W125" s="51" t="str">
        <f ca="1">CELL("address",S125)</f>
        <v>$S$125</v>
      </c>
    </row>
    <row r="126" spans="2:23" ht="13.5" customHeight="1">
      <c r="B126" s="81"/>
      <c r="C126" s="89"/>
      <c r="D126" s="372"/>
      <c r="E126" s="373"/>
      <c r="F126" s="211" t="s">
        <v>0</v>
      </c>
      <c r="G126" s="341" t="s">
        <v>432</v>
      </c>
      <c r="H126" s="341"/>
      <c r="I126" s="342"/>
      <c r="J126" s="398"/>
      <c r="K126" s="362"/>
      <c r="L126" s="83"/>
      <c r="M126" s="202"/>
      <c r="W126" s="51"/>
    </row>
    <row r="127" spans="2:23" ht="14.25" customHeight="1" thickBot="1">
      <c r="B127" s="81"/>
      <c r="C127" s="90"/>
      <c r="D127" s="374"/>
      <c r="E127" s="375"/>
      <c r="F127" s="212" t="s">
        <v>6</v>
      </c>
      <c r="G127" s="347" t="s">
        <v>433</v>
      </c>
      <c r="H127" s="347"/>
      <c r="I127" s="348"/>
      <c r="J127" s="399"/>
      <c r="K127" s="363"/>
      <c r="L127" s="83"/>
      <c r="M127" s="202"/>
      <c r="W127" s="51"/>
    </row>
    <row r="128" spans="2:23" ht="30.75" customHeight="1" thickBot="1">
      <c r="B128" s="81"/>
      <c r="C128" s="82" t="s">
        <v>74</v>
      </c>
      <c r="D128" s="370" t="s">
        <v>460</v>
      </c>
      <c r="E128" s="371"/>
      <c r="F128" s="136" t="s">
        <v>5</v>
      </c>
      <c r="G128" s="339" t="s">
        <v>534</v>
      </c>
      <c r="H128" s="339"/>
      <c r="I128" s="340"/>
      <c r="J128" s="397" t="s">
        <v>673</v>
      </c>
      <c r="K128" s="361"/>
      <c r="L128" s="83"/>
      <c r="M128" s="201">
        <v>5</v>
      </c>
      <c r="N128" s="53" t="str">
        <f>"$F"&amp;ROW($J128)&amp;":$F"&amp;(ROW($J128)+M128-1)</f>
        <v>$F128:$F132</v>
      </c>
      <c r="O128" s="84">
        <v>2</v>
      </c>
      <c r="P128" s="85">
        <v>1</v>
      </c>
      <c r="Q128" s="86" t="str">
        <f>C128</f>
        <v>Q3</v>
      </c>
      <c r="R128" s="86" t="str">
        <f>IF(ISBLANK(J128),"N","Y")</f>
        <v>Y</v>
      </c>
      <c r="S128" s="87" t="str">
        <f>IF(ISBLANK(J128),"",J128)</f>
        <v>a</v>
      </c>
      <c r="T128" s="88" t="str">
        <f>O128&amp;"-"&amp;P128&amp;"-"&amp;Q128</f>
        <v>2-1-Q3</v>
      </c>
      <c r="W128" s="51" t="str">
        <f ca="1">CELL("address",S128)</f>
        <v>$S$128</v>
      </c>
    </row>
    <row r="129" spans="2:23" ht="30.75" customHeight="1">
      <c r="B129" s="81"/>
      <c r="C129" s="89"/>
      <c r="D129" s="372"/>
      <c r="E129" s="373"/>
      <c r="F129" s="137" t="s">
        <v>0</v>
      </c>
      <c r="G129" s="341" t="s">
        <v>83</v>
      </c>
      <c r="H129" s="341"/>
      <c r="I129" s="342"/>
      <c r="J129" s="398"/>
      <c r="K129" s="362"/>
      <c r="L129" s="83"/>
      <c r="M129" s="202"/>
      <c r="W129" s="51"/>
    </row>
    <row r="130" spans="2:23" ht="30.75" customHeight="1">
      <c r="B130" s="81"/>
      <c r="C130" s="89"/>
      <c r="D130" s="372"/>
      <c r="E130" s="373"/>
      <c r="F130" s="139" t="s">
        <v>6</v>
      </c>
      <c r="G130" s="341" t="s">
        <v>304</v>
      </c>
      <c r="H130" s="341"/>
      <c r="I130" s="342"/>
      <c r="J130" s="398"/>
      <c r="K130" s="362"/>
      <c r="L130" s="83"/>
      <c r="M130" s="202"/>
      <c r="W130" s="51"/>
    </row>
    <row r="131" spans="2:23" ht="30" customHeight="1">
      <c r="B131" s="81"/>
      <c r="C131" s="89"/>
      <c r="D131" s="372"/>
      <c r="E131" s="373"/>
      <c r="F131" s="139" t="s">
        <v>76</v>
      </c>
      <c r="G131" s="341" t="s">
        <v>224</v>
      </c>
      <c r="H131" s="341"/>
      <c r="I131" s="342"/>
      <c r="J131" s="398"/>
      <c r="K131" s="362"/>
      <c r="L131" s="83"/>
      <c r="M131" s="202"/>
      <c r="W131" s="51"/>
    </row>
    <row r="132" spans="2:23" ht="30" customHeight="1">
      <c r="B132" s="81"/>
      <c r="C132" s="89"/>
      <c r="D132" s="372"/>
      <c r="E132" s="373"/>
      <c r="F132" s="138" t="s">
        <v>77</v>
      </c>
      <c r="G132" s="347" t="s">
        <v>535</v>
      </c>
      <c r="H132" s="347"/>
      <c r="I132" s="348"/>
      <c r="J132" s="399"/>
      <c r="K132" s="363"/>
      <c r="L132" s="83"/>
      <c r="M132" s="202"/>
      <c r="W132" s="51"/>
    </row>
    <row r="133" spans="2:23" s="102" customFormat="1" ht="14.25" customHeight="1" thickBot="1">
      <c r="B133" s="96"/>
      <c r="C133" s="105" t="s">
        <v>86</v>
      </c>
      <c r="D133" s="364" t="s">
        <v>305</v>
      </c>
      <c r="E133" s="365"/>
      <c r="F133" s="194" t="s">
        <v>84</v>
      </c>
      <c r="G133" s="322"/>
      <c r="H133" s="322"/>
      <c r="I133" s="323"/>
      <c r="J133" s="446"/>
      <c r="K133" s="440"/>
      <c r="L133" s="98"/>
      <c r="M133" s="99"/>
      <c r="N133" s="100"/>
      <c r="O133" s="88"/>
      <c r="P133" s="88"/>
      <c r="Q133" s="88"/>
      <c r="R133" s="99"/>
      <c r="S133" s="106"/>
      <c r="T133" s="88"/>
      <c r="W133" s="51"/>
    </row>
    <row r="134" spans="2:23" s="102" customFormat="1" ht="37.5" customHeight="1" thickBot="1">
      <c r="B134" s="96"/>
      <c r="C134" s="105"/>
      <c r="D134" s="366"/>
      <c r="E134" s="367"/>
      <c r="F134" s="266"/>
      <c r="G134" s="449" t="s">
        <v>680</v>
      </c>
      <c r="H134" s="450"/>
      <c r="I134" s="451"/>
      <c r="J134" s="447"/>
      <c r="K134" s="441"/>
      <c r="L134" s="98"/>
      <c r="M134" s="99"/>
      <c r="N134" s="100"/>
      <c r="O134" s="84">
        <v>2</v>
      </c>
      <c r="P134" s="85">
        <v>1</v>
      </c>
      <c r="Q134" s="86" t="s">
        <v>117</v>
      </c>
      <c r="R134" s="99"/>
      <c r="S134" s="231" t="str">
        <f>IF(ISBLANK(G134),"",G134)</f>
        <v>社外秘としています</v>
      </c>
      <c r="T134" s="88" t="str">
        <f>O134&amp;"-"&amp;P134&amp;"-"&amp;Q134</f>
        <v>2-1-Q3a</v>
      </c>
      <c r="W134" s="51" t="str">
        <f ca="1">CELL("address",S134)</f>
        <v>$S$134</v>
      </c>
    </row>
    <row r="135" spans="2:23" s="102" customFormat="1" ht="15" thickBot="1">
      <c r="B135" s="96"/>
      <c r="C135" s="105"/>
      <c r="D135" s="366"/>
      <c r="E135" s="367"/>
      <c r="F135" s="195" t="s">
        <v>85</v>
      </c>
      <c r="G135" s="319"/>
      <c r="H135" s="319"/>
      <c r="I135" s="267"/>
      <c r="J135" s="447"/>
      <c r="K135" s="441"/>
      <c r="L135" s="98"/>
      <c r="M135" s="99"/>
      <c r="N135" s="100"/>
      <c r="O135" s="88"/>
      <c r="P135" s="88"/>
      <c r="Q135" s="88"/>
      <c r="R135" s="99"/>
      <c r="S135" s="106"/>
      <c r="T135" s="88"/>
      <c r="W135" s="51"/>
    </row>
    <row r="136" spans="2:23" s="102" customFormat="1" ht="50.25" customHeight="1" thickBot="1">
      <c r="B136" s="96"/>
      <c r="C136" s="105" t="s">
        <v>226</v>
      </c>
      <c r="D136" s="366"/>
      <c r="E136" s="367"/>
      <c r="F136" s="266"/>
      <c r="G136" s="449" t="s">
        <v>681</v>
      </c>
      <c r="H136" s="450"/>
      <c r="I136" s="451"/>
      <c r="J136" s="447"/>
      <c r="K136" s="441"/>
      <c r="L136" s="98"/>
      <c r="M136" s="99"/>
      <c r="N136" s="100"/>
      <c r="O136" s="84">
        <v>2</v>
      </c>
      <c r="P136" s="85">
        <v>1</v>
      </c>
      <c r="Q136" s="86" t="s">
        <v>118</v>
      </c>
      <c r="R136" s="99"/>
      <c r="S136" s="231" t="str">
        <f>IF(ISBLANK(G136),"",G136)</f>
        <v>必要品の購入、社内での修復対応</v>
      </c>
      <c r="T136" s="88" t="str">
        <f>O136&amp;"-"&amp;P136&amp;"-"&amp;Q136</f>
        <v>2-1-Q3b</v>
      </c>
      <c r="W136" s="51" t="str">
        <f ca="1">CELL("address",S136)</f>
        <v>$S$136</v>
      </c>
    </row>
    <row r="137" spans="2:23" s="102" customFormat="1" ht="3.75" customHeight="1" thickBot="1">
      <c r="B137" s="96"/>
      <c r="C137" s="97"/>
      <c r="D137" s="368"/>
      <c r="E137" s="369"/>
      <c r="F137" s="268"/>
      <c r="G137" s="320"/>
      <c r="H137" s="320"/>
      <c r="I137" s="324"/>
      <c r="J137" s="448"/>
      <c r="K137" s="442"/>
      <c r="L137" s="98"/>
      <c r="M137" s="99"/>
      <c r="N137" s="108"/>
      <c r="O137" s="109"/>
      <c r="P137" s="109"/>
      <c r="Q137" s="109"/>
      <c r="R137" s="107"/>
      <c r="S137" s="110"/>
      <c r="T137" s="95"/>
      <c r="W137" s="111"/>
    </row>
    <row r="138" spans="2:23" ht="14.25" customHeight="1" thickBot="1">
      <c r="B138" s="81"/>
      <c r="C138" s="82" t="s">
        <v>306</v>
      </c>
      <c r="D138" s="370" t="s">
        <v>418</v>
      </c>
      <c r="E138" s="371"/>
      <c r="F138" s="210" t="s">
        <v>5</v>
      </c>
      <c r="G138" s="339" t="s">
        <v>434</v>
      </c>
      <c r="H138" s="339"/>
      <c r="I138" s="340"/>
      <c r="J138" s="397" t="s">
        <v>673</v>
      </c>
      <c r="K138" s="361" t="s">
        <v>695</v>
      </c>
      <c r="L138" s="83"/>
      <c r="M138" s="201">
        <v>3</v>
      </c>
      <c r="N138" s="53" t="str">
        <f>"$F"&amp;ROW($J138)&amp;":$F"&amp;(ROW($J138)+M138-1)</f>
        <v>$F138:$F140</v>
      </c>
      <c r="O138" s="84">
        <v>2</v>
      </c>
      <c r="P138" s="85">
        <v>1</v>
      </c>
      <c r="Q138" s="86" t="str">
        <f>C138</f>
        <v>Q4</v>
      </c>
      <c r="R138" s="85" t="str">
        <f>IF(ISBLANK(J138),"N","Y")</f>
        <v>Y</v>
      </c>
      <c r="S138" s="87" t="str">
        <f>IF(ISBLANK(J138),"",J138)</f>
        <v>a</v>
      </c>
      <c r="T138" s="88" t="str">
        <f>O138&amp;"-"&amp;P138&amp;"-"&amp;Q138</f>
        <v>2-1-Q4</v>
      </c>
      <c r="W138" s="51" t="str">
        <f ca="1">CELL("address",S138)</f>
        <v>$S$138</v>
      </c>
    </row>
    <row r="139" spans="2:23" ht="27.75" customHeight="1">
      <c r="B139" s="81"/>
      <c r="C139" s="89"/>
      <c r="D139" s="372"/>
      <c r="E139" s="373"/>
      <c r="F139" s="211" t="s">
        <v>0</v>
      </c>
      <c r="G139" s="341" t="s">
        <v>435</v>
      </c>
      <c r="H139" s="341"/>
      <c r="I139" s="342"/>
      <c r="J139" s="398"/>
      <c r="K139" s="362"/>
      <c r="L139" s="83"/>
      <c r="M139" s="202"/>
      <c r="W139" s="51"/>
    </row>
    <row r="140" spans="2:23" ht="13.5">
      <c r="B140" s="81"/>
      <c r="C140" s="90"/>
      <c r="D140" s="374"/>
      <c r="E140" s="375"/>
      <c r="F140" s="212" t="s">
        <v>6</v>
      </c>
      <c r="G140" s="347" t="s">
        <v>540</v>
      </c>
      <c r="H140" s="347"/>
      <c r="I140" s="348"/>
      <c r="J140" s="399"/>
      <c r="K140" s="363"/>
      <c r="L140" s="83"/>
      <c r="M140" s="202"/>
      <c r="W140" s="51"/>
    </row>
    <row r="141" spans="2:23" ht="18" customHeight="1" thickBot="1">
      <c r="B141" s="81"/>
      <c r="C141" s="82" t="s">
        <v>299</v>
      </c>
      <c r="D141" s="370" t="s">
        <v>309</v>
      </c>
      <c r="E141" s="376"/>
      <c r="F141" s="376"/>
      <c r="G141" s="376"/>
      <c r="H141" s="376"/>
      <c r="I141" s="376"/>
      <c r="J141" s="303"/>
      <c r="K141" s="361"/>
      <c r="L141" s="83"/>
      <c r="M141" s="203"/>
      <c r="N141" s="145"/>
      <c r="O141" s="232"/>
      <c r="P141" s="232"/>
      <c r="Q141" s="232"/>
      <c r="R141" s="232"/>
      <c r="S141" s="233"/>
      <c r="T141" s="88"/>
      <c r="W141" s="51" t="str">
        <f ca="1">CELL("address",S141)</f>
        <v>$S$141</v>
      </c>
    </row>
    <row r="142" spans="2:23" ht="20.25" customHeight="1" thickBot="1">
      <c r="B142" s="81"/>
      <c r="C142" s="112"/>
      <c r="D142" s="304"/>
      <c r="E142" s="452" t="s">
        <v>87</v>
      </c>
      <c r="F142" s="453"/>
      <c r="G142" s="453"/>
      <c r="H142" s="453"/>
      <c r="I142" s="453"/>
      <c r="J142" s="305"/>
      <c r="K142" s="362"/>
      <c r="O142" s="84">
        <v>2</v>
      </c>
      <c r="P142" s="85">
        <v>1</v>
      </c>
      <c r="Q142" s="86" t="s">
        <v>364</v>
      </c>
      <c r="R142" s="113" t="b">
        <v>1</v>
      </c>
      <c r="S142" s="87" t="b">
        <f>IF(R142,TRUE,FALSE)</f>
        <v>1</v>
      </c>
      <c r="T142" s="88" t="str">
        <f aca="true" t="shared" si="7" ref="T142:T148">O142&amp;"-"&amp;P142&amp;"-"&amp;Q142</f>
        <v>2-1-Q5a</v>
      </c>
      <c r="W142" s="51" t="str">
        <f aca="true" ca="1" t="shared" si="8" ref="W142:W148">CELL("address",S142)</f>
        <v>$S$142</v>
      </c>
    </row>
    <row r="143" spans="2:23" ht="20.25" customHeight="1" thickBot="1">
      <c r="B143" s="81"/>
      <c r="C143" s="112"/>
      <c r="D143" s="304"/>
      <c r="E143" s="452" t="s">
        <v>88</v>
      </c>
      <c r="F143" s="453"/>
      <c r="G143" s="453"/>
      <c r="H143" s="453"/>
      <c r="I143" s="453"/>
      <c r="J143" s="305"/>
      <c r="K143" s="362"/>
      <c r="O143" s="84">
        <v>2</v>
      </c>
      <c r="P143" s="85">
        <v>1</v>
      </c>
      <c r="Q143" s="86" t="s">
        <v>365</v>
      </c>
      <c r="R143" s="113" t="b">
        <v>1</v>
      </c>
      <c r="S143" s="87" t="b">
        <f aca="true" t="shared" si="9" ref="S143:S148">IF(R143,TRUE,FALSE)</f>
        <v>1</v>
      </c>
      <c r="T143" s="88" t="str">
        <f t="shared" si="7"/>
        <v>2-1-Q5b</v>
      </c>
      <c r="W143" s="51" t="str">
        <f ca="1" t="shared" si="8"/>
        <v>$S$143</v>
      </c>
    </row>
    <row r="144" spans="2:23" ht="20.25" customHeight="1" thickBot="1">
      <c r="B144" s="81"/>
      <c r="C144" s="112"/>
      <c r="D144" s="304"/>
      <c r="E144" s="452" t="s">
        <v>89</v>
      </c>
      <c r="F144" s="453"/>
      <c r="G144" s="453"/>
      <c r="H144" s="453"/>
      <c r="I144" s="453"/>
      <c r="J144" s="305"/>
      <c r="K144" s="362"/>
      <c r="O144" s="84">
        <v>2</v>
      </c>
      <c r="P144" s="85">
        <v>1</v>
      </c>
      <c r="Q144" s="86" t="s">
        <v>366</v>
      </c>
      <c r="R144" s="113" t="b">
        <v>1</v>
      </c>
      <c r="S144" s="87" t="b">
        <f t="shared" si="9"/>
        <v>1</v>
      </c>
      <c r="T144" s="88" t="str">
        <f t="shared" si="7"/>
        <v>2-1-Q5c</v>
      </c>
      <c r="W144" s="51" t="str">
        <f ca="1" t="shared" si="8"/>
        <v>$S$144</v>
      </c>
    </row>
    <row r="145" spans="2:23" ht="27.75" customHeight="1" thickBot="1">
      <c r="B145" s="81"/>
      <c r="C145" s="112"/>
      <c r="D145" s="304"/>
      <c r="E145" s="452" t="s">
        <v>436</v>
      </c>
      <c r="F145" s="453"/>
      <c r="G145" s="453"/>
      <c r="H145" s="453"/>
      <c r="I145" s="453"/>
      <c r="J145" s="305"/>
      <c r="K145" s="362"/>
      <c r="O145" s="84">
        <v>2</v>
      </c>
      <c r="P145" s="85">
        <v>1</v>
      </c>
      <c r="Q145" s="86" t="s">
        <v>367</v>
      </c>
      <c r="R145" s="113" t="b">
        <v>1</v>
      </c>
      <c r="S145" s="87" t="b">
        <f t="shared" si="9"/>
        <v>1</v>
      </c>
      <c r="T145" s="88" t="str">
        <f t="shared" si="7"/>
        <v>2-1-Q5d</v>
      </c>
      <c r="W145" s="51" t="str">
        <f ca="1" t="shared" si="8"/>
        <v>$S$145</v>
      </c>
    </row>
    <row r="146" spans="2:23" ht="20.25" customHeight="1" thickBot="1">
      <c r="B146" s="81"/>
      <c r="C146" s="112"/>
      <c r="D146" s="304"/>
      <c r="E146" s="452" t="s">
        <v>437</v>
      </c>
      <c r="F146" s="453"/>
      <c r="G146" s="453"/>
      <c r="H146" s="453"/>
      <c r="I146" s="453"/>
      <c r="J146" s="305"/>
      <c r="K146" s="362"/>
      <c r="O146" s="84">
        <v>2</v>
      </c>
      <c r="P146" s="85">
        <v>1</v>
      </c>
      <c r="Q146" s="86" t="s">
        <v>368</v>
      </c>
      <c r="R146" s="113" t="b">
        <v>1</v>
      </c>
      <c r="S146" s="87" t="b">
        <f t="shared" si="9"/>
        <v>1</v>
      </c>
      <c r="T146" s="88" t="str">
        <f t="shared" si="7"/>
        <v>2-1-Q5e</v>
      </c>
      <c r="W146" s="51" t="str">
        <f ca="1" t="shared" si="8"/>
        <v>$S$146</v>
      </c>
    </row>
    <row r="147" spans="2:23" ht="20.25" customHeight="1" thickBot="1">
      <c r="B147" s="81"/>
      <c r="C147" s="112"/>
      <c r="D147" s="304"/>
      <c r="E147" s="452" t="s">
        <v>307</v>
      </c>
      <c r="F147" s="453"/>
      <c r="G147" s="453"/>
      <c r="H147" s="453"/>
      <c r="I147" s="453"/>
      <c r="J147" s="305"/>
      <c r="K147" s="362"/>
      <c r="O147" s="84">
        <v>2</v>
      </c>
      <c r="P147" s="85">
        <v>1</v>
      </c>
      <c r="Q147" s="86" t="s">
        <v>369</v>
      </c>
      <c r="R147" s="113" t="b">
        <v>1</v>
      </c>
      <c r="S147" s="87" t="b">
        <f t="shared" si="9"/>
        <v>1</v>
      </c>
      <c r="T147" s="88" t="str">
        <f t="shared" si="7"/>
        <v>2-1-Q5f</v>
      </c>
      <c r="W147" s="51" t="str">
        <f ca="1" t="shared" si="8"/>
        <v>$S$147</v>
      </c>
    </row>
    <row r="148" spans="2:23" ht="20.25" customHeight="1" thickBot="1">
      <c r="B148" s="81"/>
      <c r="C148" s="112"/>
      <c r="D148" s="304"/>
      <c r="E148" s="460" t="s">
        <v>308</v>
      </c>
      <c r="F148" s="461"/>
      <c r="G148" s="461"/>
      <c r="H148" s="461"/>
      <c r="I148" s="461"/>
      <c r="J148" s="305"/>
      <c r="K148" s="362"/>
      <c r="O148" s="84">
        <v>2</v>
      </c>
      <c r="P148" s="85">
        <v>1</v>
      </c>
      <c r="Q148" s="86" t="s">
        <v>370</v>
      </c>
      <c r="R148" s="113" t="b">
        <v>1</v>
      </c>
      <c r="S148" s="87" t="b">
        <f t="shared" si="9"/>
        <v>1</v>
      </c>
      <c r="T148" s="88" t="str">
        <f t="shared" si="7"/>
        <v>2-1-Q5g</v>
      </c>
      <c r="W148" s="51" t="str">
        <f ca="1" t="shared" si="8"/>
        <v>$S$148</v>
      </c>
    </row>
    <row r="149" spans="2:24" s="69" customFormat="1" ht="15" thickBot="1">
      <c r="B149" s="91"/>
      <c r="C149" s="71" t="s">
        <v>90</v>
      </c>
      <c r="D149" s="297"/>
      <c r="E149" s="297"/>
      <c r="F149" s="260"/>
      <c r="G149" s="260"/>
      <c r="H149" s="260"/>
      <c r="I149" s="261"/>
      <c r="J149" s="297"/>
      <c r="K149" s="72"/>
      <c r="L149" s="73"/>
      <c r="M149" s="200"/>
      <c r="N149" s="74"/>
      <c r="O149" s="75" t="s">
        <v>106</v>
      </c>
      <c r="P149" s="76"/>
      <c r="Q149" s="76"/>
      <c r="R149" s="76"/>
      <c r="S149" s="77">
        <f>IF(R150="N",Q150,"")</f>
      </c>
      <c r="T149" s="78"/>
      <c r="W149" s="79"/>
      <c r="X149" s="80">
        <f>IF(S149="","",O149&amp;"-"&amp;S149)</f>
      </c>
    </row>
    <row r="150" spans="2:23" ht="45" customHeight="1" thickBot="1">
      <c r="B150" s="81"/>
      <c r="C150" s="82" t="s">
        <v>1</v>
      </c>
      <c r="D150" s="370" t="s">
        <v>461</v>
      </c>
      <c r="E150" s="371"/>
      <c r="F150" s="210" t="s">
        <v>5</v>
      </c>
      <c r="G150" s="339" t="s">
        <v>462</v>
      </c>
      <c r="H150" s="339"/>
      <c r="I150" s="340"/>
      <c r="J150" s="397" t="s">
        <v>673</v>
      </c>
      <c r="K150" s="361"/>
      <c r="L150" s="83"/>
      <c r="M150" s="201">
        <v>3</v>
      </c>
      <c r="N150" s="53" t="str">
        <f>"$F"&amp;ROW($J150)&amp;":$F"&amp;(ROW($J150)+M150-1)</f>
        <v>$F150:$F152</v>
      </c>
      <c r="O150" s="84">
        <v>2</v>
      </c>
      <c r="P150" s="85">
        <v>2</v>
      </c>
      <c r="Q150" s="86" t="str">
        <f>C150</f>
        <v>Q1</v>
      </c>
      <c r="R150" s="85" t="str">
        <f>IF(ISBLANK(J150),"N","Y")</f>
        <v>Y</v>
      </c>
      <c r="S150" s="87" t="str">
        <f>IF(ISBLANK(J150),"",J150)</f>
        <v>a</v>
      </c>
      <c r="T150" s="88" t="str">
        <f>O150&amp;"-"&amp;P150&amp;"-"&amp;Q150</f>
        <v>2-2-Q1</v>
      </c>
      <c r="W150" s="51" t="str">
        <f ca="1">CELL("address",S150)</f>
        <v>$S$150</v>
      </c>
    </row>
    <row r="151" spans="2:23" ht="31.5" customHeight="1">
      <c r="B151" s="81"/>
      <c r="C151" s="89"/>
      <c r="D151" s="372"/>
      <c r="E151" s="373"/>
      <c r="F151" s="211" t="s">
        <v>0</v>
      </c>
      <c r="G151" s="341" t="s">
        <v>463</v>
      </c>
      <c r="H151" s="341"/>
      <c r="I151" s="342"/>
      <c r="J151" s="398"/>
      <c r="K151" s="362"/>
      <c r="L151" s="83"/>
      <c r="M151" s="202"/>
      <c r="W151" s="51"/>
    </row>
    <row r="152" spans="2:23" ht="31.5" customHeight="1" thickBot="1">
      <c r="B152" s="81"/>
      <c r="C152" s="90"/>
      <c r="D152" s="374"/>
      <c r="E152" s="375"/>
      <c r="F152" s="212" t="s">
        <v>6</v>
      </c>
      <c r="G152" s="347" t="s">
        <v>91</v>
      </c>
      <c r="H152" s="347"/>
      <c r="I152" s="348"/>
      <c r="J152" s="399"/>
      <c r="K152" s="363"/>
      <c r="L152" s="83"/>
      <c r="M152" s="202"/>
      <c r="W152" s="51"/>
    </row>
    <row r="153" spans="2:29" s="69" customFormat="1" ht="21" customHeight="1" thickBot="1">
      <c r="B153" s="64" t="s">
        <v>92</v>
      </c>
      <c r="C153" s="65"/>
      <c r="D153" s="301" t="s">
        <v>93</v>
      </c>
      <c r="E153" s="302"/>
      <c r="F153" s="258"/>
      <c r="G153" s="258"/>
      <c r="H153" s="258"/>
      <c r="I153" s="259"/>
      <c r="J153" s="301"/>
      <c r="K153" s="67"/>
      <c r="L153" s="68"/>
      <c r="M153" s="197"/>
      <c r="N153" s="53"/>
      <c r="O153" s="54"/>
      <c r="P153" s="54"/>
      <c r="Q153" s="54"/>
      <c r="R153" s="54"/>
      <c r="S153" s="88"/>
      <c r="T153" s="104"/>
      <c r="W153" s="51"/>
      <c r="AB153" s="281" t="s">
        <v>316</v>
      </c>
      <c r="AC153" s="49"/>
    </row>
    <row r="154" spans="2:29" s="69" customFormat="1" ht="15" thickBot="1">
      <c r="B154" s="70"/>
      <c r="C154" s="71" t="s">
        <v>94</v>
      </c>
      <c r="D154" s="297"/>
      <c r="E154" s="297"/>
      <c r="F154" s="260"/>
      <c r="G154" s="260"/>
      <c r="H154" s="260"/>
      <c r="I154" s="261"/>
      <c r="J154" s="297"/>
      <c r="K154" s="72"/>
      <c r="L154" s="73"/>
      <c r="M154" s="200"/>
      <c r="N154" s="74"/>
      <c r="O154" s="75" t="s">
        <v>107</v>
      </c>
      <c r="P154" s="76"/>
      <c r="Q154" s="76"/>
      <c r="R154" s="76"/>
      <c r="S154" s="77">
        <f>IF(R155="N",Q155&amp;",","")&amp;IF(R160="N",Q160&amp;",","")&amp;IF(R166="N",Q166&amp;",","")&amp;IF(R170="N",Q170&amp;",","")&amp;IF(R173="N",Q173,"")</f>
      </c>
      <c r="T154" s="78"/>
      <c r="W154" s="79"/>
      <c r="X154" s="80">
        <f>IF(S154="","",O154&amp;"-"&amp;S154)</f>
      </c>
      <c r="AA154" s="286" t="s">
        <v>407</v>
      </c>
      <c r="AB154" s="287" t="s">
        <v>317</v>
      </c>
      <c r="AC154" s="59"/>
    </row>
    <row r="155" spans="2:29" ht="14.25" customHeight="1" thickBot="1">
      <c r="B155" s="81"/>
      <c r="C155" s="82" t="s">
        <v>1</v>
      </c>
      <c r="D155" s="370" t="s">
        <v>495</v>
      </c>
      <c r="E155" s="371"/>
      <c r="F155" s="136" t="s">
        <v>5</v>
      </c>
      <c r="G155" s="339" t="s">
        <v>506</v>
      </c>
      <c r="H155" s="339"/>
      <c r="I155" s="340"/>
      <c r="J155" s="397" t="s">
        <v>679</v>
      </c>
      <c r="K155" s="361" t="s">
        <v>696</v>
      </c>
      <c r="L155" s="83"/>
      <c r="M155" s="201">
        <v>5</v>
      </c>
      <c r="N155" s="53" t="str">
        <f>"$F"&amp;ROW($J155)&amp;":$F"&amp;(ROW($J155)+M155-1)</f>
        <v>$F155:$F159</v>
      </c>
      <c r="O155" s="84">
        <v>3</v>
      </c>
      <c r="P155" s="85">
        <v>1</v>
      </c>
      <c r="Q155" s="86" t="str">
        <f>C155</f>
        <v>Q1</v>
      </c>
      <c r="R155" s="85" t="str">
        <f>IF(ISBLANK(J155),"N","Y")</f>
        <v>Y</v>
      </c>
      <c r="S155" s="87" t="str">
        <f>IF(ISBLANK(J155),"",J155)</f>
        <v>c</v>
      </c>
      <c r="T155" s="88" t="str">
        <f>O155&amp;"-"&amp;P155&amp;"-"&amp;Q155</f>
        <v>3-1-Q1</v>
      </c>
      <c r="W155" s="51" t="str">
        <f ca="1">CELL("address",S155)</f>
        <v>$S$155</v>
      </c>
      <c r="AA155" s="286" t="s">
        <v>287</v>
      </c>
      <c r="AB155" s="288" t="s">
        <v>318</v>
      </c>
      <c r="AC155" s="59"/>
    </row>
    <row r="156" spans="2:29" ht="13.5" customHeight="1">
      <c r="B156" s="81"/>
      <c r="C156" s="89"/>
      <c r="D156" s="372"/>
      <c r="E156" s="373"/>
      <c r="F156" s="137" t="s">
        <v>0</v>
      </c>
      <c r="G156" s="341" t="s">
        <v>507</v>
      </c>
      <c r="H156" s="341"/>
      <c r="I156" s="342"/>
      <c r="J156" s="398"/>
      <c r="K156" s="362"/>
      <c r="L156" s="83"/>
      <c r="M156" s="202"/>
      <c r="W156" s="51"/>
      <c r="AA156" s="286" t="s">
        <v>288</v>
      </c>
      <c r="AB156" s="288" t="s">
        <v>319</v>
      </c>
      <c r="AC156" s="59"/>
    </row>
    <row r="157" spans="2:29" ht="13.5" customHeight="1">
      <c r="B157" s="81"/>
      <c r="C157" s="89"/>
      <c r="D157" s="372"/>
      <c r="E157" s="373"/>
      <c r="F157" s="139" t="s">
        <v>6</v>
      </c>
      <c r="G157" s="341" t="s">
        <v>508</v>
      </c>
      <c r="H157" s="341"/>
      <c r="I157" s="342"/>
      <c r="J157" s="398"/>
      <c r="K157" s="362"/>
      <c r="L157" s="83"/>
      <c r="M157" s="202"/>
      <c r="W157" s="51"/>
      <c r="AA157" s="286" t="s">
        <v>285</v>
      </c>
      <c r="AB157" s="288" t="s">
        <v>320</v>
      </c>
      <c r="AC157" s="59"/>
    </row>
    <row r="158" spans="2:29" ht="13.5" customHeight="1">
      <c r="B158" s="81"/>
      <c r="C158" s="89"/>
      <c r="D158" s="372"/>
      <c r="E158" s="373"/>
      <c r="F158" s="139" t="s">
        <v>76</v>
      </c>
      <c r="G158" s="341" t="s">
        <v>351</v>
      </c>
      <c r="H158" s="341"/>
      <c r="I158" s="342"/>
      <c r="J158" s="398"/>
      <c r="K158" s="362"/>
      <c r="L158" s="83"/>
      <c r="M158" s="202"/>
      <c r="W158" s="51"/>
      <c r="AA158" s="286" t="s">
        <v>408</v>
      </c>
      <c r="AB158" s="288" t="s">
        <v>321</v>
      </c>
      <c r="AC158" s="59"/>
    </row>
    <row r="159" spans="2:29" ht="14.25" customHeight="1" thickBot="1">
      <c r="B159" s="81"/>
      <c r="C159" s="90"/>
      <c r="D159" s="374"/>
      <c r="E159" s="375"/>
      <c r="F159" s="138" t="s">
        <v>77</v>
      </c>
      <c r="G159" s="347" t="s">
        <v>352</v>
      </c>
      <c r="H159" s="347"/>
      <c r="I159" s="348"/>
      <c r="J159" s="399"/>
      <c r="K159" s="363"/>
      <c r="L159" s="83"/>
      <c r="M159" s="202"/>
      <c r="W159" s="51"/>
      <c r="AA159" s="286" t="s">
        <v>409</v>
      </c>
      <c r="AB159" s="288" t="s">
        <v>322</v>
      </c>
      <c r="AC159" s="59"/>
    </row>
    <row r="160" spans="2:29" ht="30.75" customHeight="1" thickBot="1">
      <c r="B160" s="81"/>
      <c r="C160" s="82" t="s">
        <v>313</v>
      </c>
      <c r="D160" s="370" t="s">
        <v>496</v>
      </c>
      <c r="E160" s="371"/>
      <c r="F160" s="136" t="s">
        <v>5</v>
      </c>
      <c r="G160" s="339" t="s">
        <v>195</v>
      </c>
      <c r="H160" s="339"/>
      <c r="I160" s="340"/>
      <c r="J160" s="397" t="s">
        <v>673</v>
      </c>
      <c r="K160" s="361"/>
      <c r="L160" s="83"/>
      <c r="M160" s="201">
        <v>5</v>
      </c>
      <c r="N160" s="53" t="str">
        <f>"$F"&amp;ROW($J160)&amp;":$F"&amp;(ROW($J160)+M160-1)</f>
        <v>$F160:$F164</v>
      </c>
      <c r="O160" s="84">
        <v>3</v>
      </c>
      <c r="P160" s="85">
        <v>1</v>
      </c>
      <c r="Q160" s="86" t="str">
        <f>C160</f>
        <v>Q2</v>
      </c>
      <c r="R160" s="85" t="str">
        <f>IF(ISBLANK(J160),"N","Y")</f>
        <v>Y</v>
      </c>
      <c r="S160" s="87" t="str">
        <f>IF(ISBLANK(J160),"",J160)</f>
        <v>a</v>
      </c>
      <c r="T160" s="88" t="str">
        <f>O160&amp;"-"&amp;P160&amp;"-"&amp;Q160</f>
        <v>3-1-Q2</v>
      </c>
      <c r="W160" s="51" t="str">
        <f ca="1">CELL("address",S160)</f>
        <v>$S$160</v>
      </c>
      <c r="AA160" s="286" t="s">
        <v>410</v>
      </c>
      <c r="AB160" s="289" t="s">
        <v>323</v>
      </c>
      <c r="AC160" s="59"/>
    </row>
    <row r="161" spans="2:29" ht="44.25" customHeight="1">
      <c r="B161" s="81"/>
      <c r="C161" s="89"/>
      <c r="D161" s="372"/>
      <c r="E161" s="373"/>
      <c r="F161" s="137" t="s">
        <v>0</v>
      </c>
      <c r="G161" s="341" t="s">
        <v>310</v>
      </c>
      <c r="H161" s="341"/>
      <c r="I161" s="342"/>
      <c r="J161" s="398"/>
      <c r="K161" s="362"/>
      <c r="L161" s="83"/>
      <c r="M161" s="202"/>
      <c r="W161" s="51"/>
      <c r="AA161" s="286" t="s">
        <v>411</v>
      </c>
      <c r="AB161" s="289" t="s">
        <v>324</v>
      </c>
      <c r="AC161" s="59"/>
    </row>
    <row r="162" spans="2:23" ht="32.25" customHeight="1">
      <c r="B162" s="81"/>
      <c r="C162" s="89"/>
      <c r="D162" s="372"/>
      <c r="E162" s="373"/>
      <c r="F162" s="139" t="s">
        <v>6</v>
      </c>
      <c r="G162" s="341" t="s">
        <v>311</v>
      </c>
      <c r="H162" s="341"/>
      <c r="I162" s="342"/>
      <c r="J162" s="398"/>
      <c r="K162" s="362"/>
      <c r="L162" s="83"/>
      <c r="M162" s="202"/>
      <c r="W162" s="51"/>
    </row>
    <row r="163" spans="2:23" ht="32.25" customHeight="1">
      <c r="B163" s="81"/>
      <c r="C163" s="89"/>
      <c r="D163" s="372"/>
      <c r="E163" s="373"/>
      <c r="F163" s="139" t="s">
        <v>76</v>
      </c>
      <c r="G163" s="341" t="s">
        <v>312</v>
      </c>
      <c r="H163" s="341"/>
      <c r="I163" s="342"/>
      <c r="J163" s="398"/>
      <c r="K163" s="362"/>
      <c r="L163" s="83"/>
      <c r="M163" s="202"/>
      <c r="W163" s="51"/>
    </row>
    <row r="164" spans="2:23" ht="15.75" customHeight="1">
      <c r="B164" s="81"/>
      <c r="C164" s="90"/>
      <c r="D164" s="374"/>
      <c r="E164" s="375"/>
      <c r="F164" s="138" t="s">
        <v>77</v>
      </c>
      <c r="G164" s="347" t="s">
        <v>464</v>
      </c>
      <c r="H164" s="347"/>
      <c r="I164" s="348"/>
      <c r="J164" s="399"/>
      <c r="K164" s="363"/>
      <c r="L164" s="83"/>
      <c r="M164" s="202"/>
      <c r="W164" s="51"/>
    </row>
    <row r="165" spans="2:23" s="102" customFormat="1" ht="14.25" customHeight="1" thickBot="1">
      <c r="B165" s="96"/>
      <c r="C165" s="105" t="s">
        <v>314</v>
      </c>
      <c r="D165" s="366" t="s">
        <v>420</v>
      </c>
      <c r="E165" s="367"/>
      <c r="F165" s="194" t="s">
        <v>225</v>
      </c>
      <c r="G165" s="322"/>
      <c r="H165" s="322"/>
      <c r="I165" s="323"/>
      <c r="J165" s="446"/>
      <c r="K165" s="440"/>
      <c r="L165" s="98"/>
      <c r="M165" s="99"/>
      <c r="N165" s="100"/>
      <c r="O165" s="88"/>
      <c r="P165" s="88"/>
      <c r="Q165" s="88"/>
      <c r="R165" s="99"/>
      <c r="S165" s="106"/>
      <c r="T165" s="88"/>
      <c r="W165" s="51"/>
    </row>
    <row r="166" spans="2:23" s="102" customFormat="1" ht="21" customHeight="1" thickBot="1">
      <c r="B166" s="96"/>
      <c r="C166" s="105"/>
      <c r="D166" s="366"/>
      <c r="E166" s="367"/>
      <c r="F166" s="266"/>
      <c r="G166" s="457" t="s">
        <v>317</v>
      </c>
      <c r="H166" s="458"/>
      <c r="I166" s="459"/>
      <c r="J166" s="447"/>
      <c r="K166" s="441"/>
      <c r="L166" s="98"/>
      <c r="M166" s="99"/>
      <c r="N166" s="100"/>
      <c r="O166" s="84">
        <v>3</v>
      </c>
      <c r="P166" s="85">
        <v>1</v>
      </c>
      <c r="Q166" s="86" t="s">
        <v>117</v>
      </c>
      <c r="R166" s="85" t="str">
        <f>IF(ISBLANK(G166),"N","Y")</f>
        <v>Y</v>
      </c>
      <c r="S166" s="245" t="str">
        <f>IF(ISBLANK(G166),"",G166)</f>
        <v>a) ３日以内</v>
      </c>
      <c r="T166" s="88" t="str">
        <f>O166&amp;"-"&amp;P166&amp;"-"&amp;Q166</f>
        <v>3-1-Q3a</v>
      </c>
      <c r="W166" s="51" t="str">
        <f ca="1">CELL("address",S166)</f>
        <v>$S$166</v>
      </c>
    </row>
    <row r="167" spans="2:23" s="102" customFormat="1" ht="15" thickBot="1">
      <c r="B167" s="96"/>
      <c r="C167" s="105"/>
      <c r="D167" s="366"/>
      <c r="E167" s="367"/>
      <c r="F167" s="195" t="s">
        <v>421</v>
      </c>
      <c r="G167" s="319"/>
      <c r="H167" s="319"/>
      <c r="I167" s="267"/>
      <c r="J167" s="447"/>
      <c r="K167" s="441"/>
      <c r="L167" s="98"/>
      <c r="M167" s="99"/>
      <c r="N167" s="100"/>
      <c r="O167" s="88"/>
      <c r="P167" s="88"/>
      <c r="Q167" s="88"/>
      <c r="R167" s="99"/>
      <c r="S167" s="106"/>
      <c r="T167" s="88"/>
      <c r="W167" s="51"/>
    </row>
    <row r="168" spans="2:23" s="102" customFormat="1" ht="63" customHeight="1" thickBot="1">
      <c r="B168" s="96"/>
      <c r="C168" s="105" t="s">
        <v>315</v>
      </c>
      <c r="D168" s="366"/>
      <c r="E168" s="367"/>
      <c r="F168" s="266"/>
      <c r="G168" s="454"/>
      <c r="H168" s="455"/>
      <c r="I168" s="456"/>
      <c r="J168" s="447"/>
      <c r="K168" s="441"/>
      <c r="L168" s="98"/>
      <c r="M168" s="99"/>
      <c r="N168" s="100"/>
      <c r="O168" s="84">
        <v>3</v>
      </c>
      <c r="P168" s="85">
        <v>1</v>
      </c>
      <c r="Q168" s="86" t="s">
        <v>118</v>
      </c>
      <c r="R168" s="99"/>
      <c r="S168" s="87">
        <f>IF(ISBLANK(G168),"",G168)</f>
      </c>
      <c r="T168" s="88" t="str">
        <f>O168&amp;"-"&amp;P168&amp;"-"&amp;Q168</f>
        <v>3-1-Q3b</v>
      </c>
      <c r="W168" s="51" t="str">
        <f ca="1">CELL("address",S168)</f>
        <v>$S$168</v>
      </c>
    </row>
    <row r="169" spans="2:23" s="102" customFormat="1" ht="6" customHeight="1" thickBot="1">
      <c r="B169" s="96"/>
      <c r="C169" s="103"/>
      <c r="D169" s="368"/>
      <c r="E169" s="369"/>
      <c r="F169" s="268"/>
      <c r="G169" s="320"/>
      <c r="H169" s="320"/>
      <c r="I169" s="324"/>
      <c r="J169" s="448"/>
      <c r="K169" s="442"/>
      <c r="L169" s="98"/>
      <c r="M169" s="99"/>
      <c r="N169" s="108"/>
      <c r="O169" s="109"/>
      <c r="P169" s="109"/>
      <c r="Q169" s="109"/>
      <c r="R169" s="107"/>
      <c r="S169" s="110"/>
      <c r="T169" s="95"/>
      <c r="W169" s="111"/>
    </row>
    <row r="170" spans="2:23" ht="30.75" customHeight="1" thickBot="1">
      <c r="B170" s="81"/>
      <c r="C170" s="82" t="s">
        <v>325</v>
      </c>
      <c r="D170" s="370" t="s">
        <v>465</v>
      </c>
      <c r="E170" s="371"/>
      <c r="F170" s="210" t="s">
        <v>5</v>
      </c>
      <c r="G170" s="339" t="s">
        <v>466</v>
      </c>
      <c r="H170" s="339"/>
      <c r="I170" s="340"/>
      <c r="J170" s="397" t="s">
        <v>673</v>
      </c>
      <c r="K170" s="361"/>
      <c r="L170" s="83"/>
      <c r="M170" s="201">
        <v>3</v>
      </c>
      <c r="N170" s="53" t="str">
        <f>"$F"&amp;ROW($J170)&amp;":$F"&amp;(ROW($J170)+M170-1)</f>
        <v>$F170:$F172</v>
      </c>
      <c r="O170" s="84">
        <v>3</v>
      </c>
      <c r="P170" s="85">
        <v>1</v>
      </c>
      <c r="Q170" s="86" t="str">
        <f>C170</f>
        <v>Q4</v>
      </c>
      <c r="R170" s="85" t="str">
        <f>IF(ISBLANK(J170),"N","Y")</f>
        <v>Y</v>
      </c>
      <c r="S170" s="87" t="str">
        <f>IF(ISBLANK(J170),"",J170)</f>
        <v>a</v>
      </c>
      <c r="T170" s="88" t="str">
        <f>O170&amp;"-"&amp;P170&amp;"-"&amp;Q170</f>
        <v>3-1-Q4</v>
      </c>
      <c r="W170" s="51" t="str">
        <f ca="1">CELL("address",S170)</f>
        <v>$S$170</v>
      </c>
    </row>
    <row r="171" spans="2:23" ht="45.75" customHeight="1">
      <c r="B171" s="81"/>
      <c r="C171" s="89"/>
      <c r="D171" s="372"/>
      <c r="E171" s="373"/>
      <c r="F171" s="211" t="s">
        <v>0</v>
      </c>
      <c r="G171" s="341" t="s">
        <v>541</v>
      </c>
      <c r="H171" s="341"/>
      <c r="I171" s="342"/>
      <c r="J171" s="398"/>
      <c r="K171" s="362"/>
      <c r="L171" s="83"/>
      <c r="M171" s="202"/>
      <c r="W171" s="51"/>
    </row>
    <row r="172" spans="2:23" ht="14.25" customHeight="1" thickBot="1">
      <c r="B172" s="81"/>
      <c r="C172" s="90"/>
      <c r="D172" s="374"/>
      <c r="E172" s="375"/>
      <c r="F172" s="212" t="s">
        <v>6</v>
      </c>
      <c r="G172" s="347" t="s">
        <v>542</v>
      </c>
      <c r="H172" s="347"/>
      <c r="I172" s="348"/>
      <c r="J172" s="399"/>
      <c r="K172" s="363"/>
      <c r="L172" s="83"/>
      <c r="M172" s="202"/>
      <c r="W172" s="51"/>
    </row>
    <row r="173" spans="2:23" ht="43.5" customHeight="1" thickBot="1">
      <c r="B173" s="81"/>
      <c r="C173" s="82" t="s">
        <v>299</v>
      </c>
      <c r="D173" s="370" t="s">
        <v>525</v>
      </c>
      <c r="E173" s="371"/>
      <c r="F173" s="136" t="s">
        <v>5</v>
      </c>
      <c r="G173" s="339" t="s">
        <v>497</v>
      </c>
      <c r="H173" s="339"/>
      <c r="I173" s="340"/>
      <c r="J173" s="397" t="s">
        <v>682</v>
      </c>
      <c r="K173" s="361" t="s">
        <v>697</v>
      </c>
      <c r="L173" s="83"/>
      <c r="M173" s="201">
        <v>5</v>
      </c>
      <c r="N173" s="53" t="str">
        <f>"$F"&amp;ROW($J173)&amp;":$F"&amp;(ROW($J173)+M173-1)</f>
        <v>$F173:$F177</v>
      </c>
      <c r="O173" s="84">
        <v>3</v>
      </c>
      <c r="P173" s="85">
        <v>1</v>
      </c>
      <c r="Q173" s="86" t="str">
        <f>C173</f>
        <v>Q5</v>
      </c>
      <c r="R173" s="85" t="str">
        <f>IF(ISBLANK(J173),"N","Y")</f>
        <v>Y</v>
      </c>
      <c r="S173" s="87" t="str">
        <f>IF(ISBLANK(J173),"",J173)</f>
        <v>d</v>
      </c>
      <c r="T173" s="88" t="str">
        <f>O173&amp;"-"&amp;P173&amp;"-"&amp;Q173</f>
        <v>3-1-Q5</v>
      </c>
      <c r="W173" s="51" t="str">
        <f ca="1">CELL("address",S173)</f>
        <v>$S$173</v>
      </c>
    </row>
    <row r="174" spans="2:23" ht="30" customHeight="1">
      <c r="B174" s="81"/>
      <c r="C174" s="89"/>
      <c r="D174" s="372"/>
      <c r="E174" s="373"/>
      <c r="F174" s="137" t="s">
        <v>0</v>
      </c>
      <c r="G174" s="341" t="s">
        <v>498</v>
      </c>
      <c r="H174" s="341"/>
      <c r="I174" s="342"/>
      <c r="J174" s="398"/>
      <c r="K174" s="362"/>
      <c r="L174" s="83"/>
      <c r="M174" s="203"/>
      <c r="O174" s="88"/>
      <c r="P174" s="88"/>
      <c r="Q174" s="88"/>
      <c r="R174" s="88"/>
      <c r="S174" s="88"/>
      <c r="T174" s="88"/>
      <c r="W174" s="51"/>
    </row>
    <row r="175" spans="2:23" ht="31.5" customHeight="1">
      <c r="B175" s="81"/>
      <c r="C175" s="89"/>
      <c r="D175" s="372"/>
      <c r="E175" s="373"/>
      <c r="F175" s="139" t="s">
        <v>6</v>
      </c>
      <c r="G175" s="341" t="s">
        <v>467</v>
      </c>
      <c r="H175" s="341"/>
      <c r="I175" s="342"/>
      <c r="J175" s="398"/>
      <c r="K175" s="362"/>
      <c r="L175" s="83"/>
      <c r="M175" s="203"/>
      <c r="O175" s="88"/>
      <c r="P175" s="88"/>
      <c r="Q175" s="88"/>
      <c r="R175" s="88"/>
      <c r="S175" s="88"/>
      <c r="T175" s="88"/>
      <c r="W175" s="51"/>
    </row>
    <row r="176" spans="2:23" ht="13.5" customHeight="1">
      <c r="B176" s="81"/>
      <c r="C176" s="89"/>
      <c r="D176" s="372"/>
      <c r="E176" s="373"/>
      <c r="F176" s="139" t="s">
        <v>76</v>
      </c>
      <c r="G176" s="341" t="s">
        <v>227</v>
      </c>
      <c r="H176" s="341"/>
      <c r="I176" s="342"/>
      <c r="J176" s="398"/>
      <c r="K176" s="362"/>
      <c r="L176" s="83"/>
      <c r="M176" s="202"/>
      <c r="W176" s="51"/>
    </row>
    <row r="177" spans="2:23" ht="14.25" customHeight="1" thickBot="1">
      <c r="B177" s="81"/>
      <c r="C177" s="90"/>
      <c r="D177" s="374"/>
      <c r="E177" s="375"/>
      <c r="F177" s="138" t="s">
        <v>77</v>
      </c>
      <c r="G177" s="347" t="s">
        <v>228</v>
      </c>
      <c r="H177" s="347"/>
      <c r="I177" s="348"/>
      <c r="J177" s="399"/>
      <c r="K177" s="363"/>
      <c r="L177" s="83"/>
      <c r="M177" s="202"/>
      <c r="W177" s="51"/>
    </row>
    <row r="178" spans="2:24" s="69" customFormat="1" ht="15" thickBot="1">
      <c r="B178" s="91"/>
      <c r="C178" s="71" t="s">
        <v>95</v>
      </c>
      <c r="D178" s="297"/>
      <c r="E178" s="297"/>
      <c r="F178" s="260"/>
      <c r="G178" s="260"/>
      <c r="H178" s="260"/>
      <c r="I178" s="261"/>
      <c r="J178" s="297"/>
      <c r="K178" s="72"/>
      <c r="L178" s="73"/>
      <c r="M178" s="200"/>
      <c r="N178" s="74"/>
      <c r="O178" s="75" t="s">
        <v>108</v>
      </c>
      <c r="P178" s="76"/>
      <c r="Q178" s="76"/>
      <c r="R178" s="76"/>
      <c r="S178" s="77">
        <f>IF(R179="N",Q179&amp;",","")&amp;IF(R184="N",Q184&amp;",","")&amp;IF(R189="N",Q189,"")</f>
      </c>
      <c r="T178" s="78"/>
      <c r="W178" s="79"/>
      <c r="X178" s="80">
        <f>IF(S178="","",O178&amp;"-"&amp;S178)</f>
      </c>
    </row>
    <row r="179" spans="2:23" ht="27.75" customHeight="1" thickBot="1">
      <c r="B179" s="81"/>
      <c r="C179" s="82" t="s">
        <v>1</v>
      </c>
      <c r="D179" s="370" t="s">
        <v>96</v>
      </c>
      <c r="E179" s="371"/>
      <c r="F179" s="136" t="s">
        <v>5</v>
      </c>
      <c r="G179" s="339" t="s">
        <v>326</v>
      </c>
      <c r="H179" s="339"/>
      <c r="I179" s="340"/>
      <c r="J179" s="397" t="s">
        <v>674</v>
      </c>
      <c r="K179" s="361" t="s">
        <v>698</v>
      </c>
      <c r="L179" s="83"/>
      <c r="M179" s="201">
        <v>5</v>
      </c>
      <c r="N179" s="53" t="str">
        <f>"$F"&amp;ROW($J179)&amp;":$F"&amp;(ROW($J179)+M179-1)</f>
        <v>$F179:$F183</v>
      </c>
      <c r="O179" s="84">
        <v>3</v>
      </c>
      <c r="P179" s="85">
        <v>2</v>
      </c>
      <c r="Q179" s="86" t="str">
        <f>C179</f>
        <v>Q1</v>
      </c>
      <c r="R179" s="85" t="str">
        <f>IF(ISBLANK(J179),"N","Y")</f>
        <v>Y</v>
      </c>
      <c r="S179" s="87" t="str">
        <f>IF(ISBLANK(J179),"",J179)</f>
        <v>b</v>
      </c>
      <c r="T179" s="88" t="str">
        <f>O179&amp;"-"&amp;P179&amp;"-"&amp;Q179</f>
        <v>3-2-Q1</v>
      </c>
      <c r="W179" s="51" t="str">
        <f ca="1">CELL("address",S179)</f>
        <v>$S$179</v>
      </c>
    </row>
    <row r="180" spans="2:23" ht="27" customHeight="1">
      <c r="B180" s="81"/>
      <c r="C180" s="89"/>
      <c r="D180" s="372"/>
      <c r="E180" s="373"/>
      <c r="F180" s="137" t="s">
        <v>0</v>
      </c>
      <c r="G180" s="341" t="s">
        <v>327</v>
      </c>
      <c r="H180" s="341"/>
      <c r="I180" s="342"/>
      <c r="J180" s="398"/>
      <c r="K180" s="362"/>
      <c r="L180" s="83"/>
      <c r="M180" s="202"/>
      <c r="W180" s="51"/>
    </row>
    <row r="181" spans="2:23" ht="27" customHeight="1">
      <c r="B181" s="81"/>
      <c r="C181" s="89"/>
      <c r="D181" s="372"/>
      <c r="E181" s="373"/>
      <c r="F181" s="139" t="s">
        <v>6</v>
      </c>
      <c r="G181" s="341" t="s">
        <v>328</v>
      </c>
      <c r="H181" s="341"/>
      <c r="I181" s="342"/>
      <c r="J181" s="398"/>
      <c r="K181" s="362"/>
      <c r="L181" s="83"/>
      <c r="M181" s="202"/>
      <c r="W181" s="51"/>
    </row>
    <row r="182" spans="2:23" ht="13.5" customHeight="1">
      <c r="B182" s="81"/>
      <c r="C182" s="89"/>
      <c r="D182" s="372"/>
      <c r="E182" s="373"/>
      <c r="F182" s="139" t="s">
        <v>76</v>
      </c>
      <c r="G182" s="341" t="s">
        <v>329</v>
      </c>
      <c r="H182" s="341"/>
      <c r="I182" s="342"/>
      <c r="J182" s="398"/>
      <c r="K182" s="362"/>
      <c r="L182" s="83"/>
      <c r="M182" s="202"/>
      <c r="W182" s="51"/>
    </row>
    <row r="183" spans="2:23" ht="14.25" customHeight="1" thickBot="1">
      <c r="B183" s="81"/>
      <c r="C183" s="90"/>
      <c r="D183" s="374"/>
      <c r="E183" s="375"/>
      <c r="F183" s="138" t="s">
        <v>77</v>
      </c>
      <c r="G183" s="347" t="s">
        <v>330</v>
      </c>
      <c r="H183" s="347"/>
      <c r="I183" s="348"/>
      <c r="J183" s="399"/>
      <c r="K183" s="363"/>
      <c r="L183" s="83"/>
      <c r="M183" s="202"/>
      <c r="W183" s="51"/>
    </row>
    <row r="184" spans="2:23" ht="30" customHeight="1" thickBot="1">
      <c r="B184" s="81"/>
      <c r="C184" s="82" t="s">
        <v>70</v>
      </c>
      <c r="D184" s="370" t="s">
        <v>468</v>
      </c>
      <c r="E184" s="371"/>
      <c r="F184" s="136" t="s">
        <v>5</v>
      </c>
      <c r="G184" s="339" t="s">
        <v>565</v>
      </c>
      <c r="H184" s="339"/>
      <c r="I184" s="340"/>
      <c r="J184" s="397" t="s">
        <v>673</v>
      </c>
      <c r="K184" s="361"/>
      <c r="L184" s="83"/>
      <c r="M184" s="201">
        <v>5</v>
      </c>
      <c r="N184" s="53" t="str">
        <f>"$F"&amp;ROW($J184)&amp;":$F"&amp;(ROW($J184)+M184-1)</f>
        <v>$F184:$F188</v>
      </c>
      <c r="O184" s="84">
        <v>3</v>
      </c>
      <c r="P184" s="85">
        <v>2</v>
      </c>
      <c r="Q184" s="86" t="str">
        <f>C184</f>
        <v>Q2</v>
      </c>
      <c r="R184" s="85" t="str">
        <f>IF(ISBLANK(J184),"N","Y")</f>
        <v>Y</v>
      </c>
      <c r="S184" s="87" t="str">
        <f>IF(ISBLANK(J184),"",J184)</f>
        <v>a</v>
      </c>
      <c r="T184" s="88" t="str">
        <f>O184&amp;"-"&amp;P184&amp;"-"&amp;Q184</f>
        <v>3-2-Q2</v>
      </c>
      <c r="W184" s="51" t="str">
        <f ca="1">CELL("address",S184)</f>
        <v>$S$184</v>
      </c>
    </row>
    <row r="185" spans="2:23" ht="30" customHeight="1">
      <c r="B185" s="81"/>
      <c r="C185" s="89"/>
      <c r="D185" s="372"/>
      <c r="E185" s="373"/>
      <c r="F185" s="137" t="s">
        <v>0</v>
      </c>
      <c r="G185" s="341" t="s">
        <v>566</v>
      </c>
      <c r="H185" s="341"/>
      <c r="I185" s="342"/>
      <c r="J185" s="398"/>
      <c r="K185" s="362"/>
      <c r="L185" s="83"/>
      <c r="M185" s="202"/>
      <c r="W185" s="51"/>
    </row>
    <row r="186" spans="2:23" ht="13.5" customHeight="1">
      <c r="B186" s="81"/>
      <c r="C186" s="89"/>
      <c r="D186" s="372"/>
      <c r="E186" s="373"/>
      <c r="F186" s="139" t="s">
        <v>6</v>
      </c>
      <c r="G186" s="341" t="s">
        <v>567</v>
      </c>
      <c r="H186" s="341"/>
      <c r="I186" s="342"/>
      <c r="J186" s="398"/>
      <c r="K186" s="362"/>
      <c r="L186" s="83"/>
      <c r="M186" s="202"/>
      <c r="W186" s="51"/>
    </row>
    <row r="187" spans="2:23" ht="13.5" customHeight="1">
      <c r="B187" s="81"/>
      <c r="C187" s="89"/>
      <c r="D187" s="372"/>
      <c r="E187" s="373"/>
      <c r="F187" s="139" t="s">
        <v>76</v>
      </c>
      <c r="G187" s="341" t="s">
        <v>568</v>
      </c>
      <c r="H187" s="341"/>
      <c r="I187" s="342"/>
      <c r="J187" s="398"/>
      <c r="K187" s="362"/>
      <c r="L187" s="83"/>
      <c r="M187" s="202"/>
      <c r="W187" s="51"/>
    </row>
    <row r="188" spans="2:23" ht="14.25" thickBot="1">
      <c r="B188" s="81"/>
      <c r="C188" s="90"/>
      <c r="D188" s="374"/>
      <c r="E188" s="375"/>
      <c r="F188" s="138" t="s">
        <v>77</v>
      </c>
      <c r="G188" s="347" t="s">
        <v>499</v>
      </c>
      <c r="H188" s="347"/>
      <c r="I188" s="348"/>
      <c r="J188" s="399"/>
      <c r="K188" s="363"/>
      <c r="L188" s="83"/>
      <c r="M188" s="202"/>
      <c r="W188" s="51"/>
    </row>
    <row r="189" spans="2:23" ht="41.25" customHeight="1" thickBot="1">
      <c r="B189" s="81"/>
      <c r="C189" s="82" t="s">
        <v>116</v>
      </c>
      <c r="D189" s="370" t="s">
        <v>97</v>
      </c>
      <c r="E189" s="371"/>
      <c r="F189" s="210" t="s">
        <v>5</v>
      </c>
      <c r="G189" s="339" t="s">
        <v>469</v>
      </c>
      <c r="H189" s="339"/>
      <c r="I189" s="340"/>
      <c r="J189" s="397" t="s">
        <v>674</v>
      </c>
      <c r="K189" s="361"/>
      <c r="L189" s="83"/>
      <c r="M189" s="201">
        <v>3</v>
      </c>
      <c r="N189" s="53" t="str">
        <f>"$F"&amp;ROW($J189)&amp;":$F"&amp;(ROW($J189)+M189-1)</f>
        <v>$F189:$F191</v>
      </c>
      <c r="O189" s="84">
        <v>3</v>
      </c>
      <c r="P189" s="85">
        <v>2</v>
      </c>
      <c r="Q189" s="86" t="str">
        <f>C189</f>
        <v>Q3</v>
      </c>
      <c r="R189" s="85" t="str">
        <f>IF(ISBLANK(J189),"N","Y")</f>
        <v>Y</v>
      </c>
      <c r="S189" s="87" t="str">
        <f>IF(ISBLANK(J189),"",J189)</f>
        <v>b</v>
      </c>
      <c r="T189" s="88" t="str">
        <f>O189&amp;"-"&amp;P189&amp;"-"&amp;Q189</f>
        <v>3-2-Q3</v>
      </c>
      <c r="W189" s="51" t="str">
        <f ca="1">CELL("address",S189)</f>
        <v>$S$189</v>
      </c>
    </row>
    <row r="190" spans="2:23" ht="27" customHeight="1">
      <c r="B190" s="81"/>
      <c r="C190" s="89"/>
      <c r="D190" s="372"/>
      <c r="E190" s="373"/>
      <c r="F190" s="211" t="s">
        <v>0</v>
      </c>
      <c r="G190" s="341" t="s">
        <v>470</v>
      </c>
      <c r="H190" s="341"/>
      <c r="I190" s="342"/>
      <c r="J190" s="398"/>
      <c r="K190" s="362"/>
      <c r="L190" s="83"/>
      <c r="M190" s="202"/>
      <c r="W190" s="51"/>
    </row>
    <row r="191" spans="2:23" ht="14.25" thickBot="1">
      <c r="B191" s="81"/>
      <c r="C191" s="90"/>
      <c r="D191" s="374"/>
      <c r="E191" s="375"/>
      <c r="F191" s="212" t="s">
        <v>6</v>
      </c>
      <c r="G191" s="347" t="s">
        <v>543</v>
      </c>
      <c r="H191" s="347"/>
      <c r="I191" s="348"/>
      <c r="J191" s="399"/>
      <c r="K191" s="363"/>
      <c r="L191" s="83"/>
      <c r="M191" s="202"/>
      <c r="W191" s="51"/>
    </row>
    <row r="192" spans="2:24" s="69" customFormat="1" ht="15" thickBot="1">
      <c r="B192" s="91"/>
      <c r="C192" s="71" t="s">
        <v>331</v>
      </c>
      <c r="D192" s="297"/>
      <c r="E192" s="297"/>
      <c r="F192" s="260"/>
      <c r="G192" s="260"/>
      <c r="H192" s="260"/>
      <c r="I192" s="261"/>
      <c r="J192" s="297"/>
      <c r="K192" s="72"/>
      <c r="L192" s="73"/>
      <c r="M192" s="200"/>
      <c r="N192" s="74"/>
      <c r="O192" s="75" t="s">
        <v>109</v>
      </c>
      <c r="P192" s="76"/>
      <c r="Q192" s="76"/>
      <c r="R192" s="76"/>
      <c r="S192" s="77">
        <f>IF(R193="N",Q193,"")</f>
      </c>
      <c r="T192" s="78"/>
      <c r="W192" s="79"/>
      <c r="X192" s="80">
        <f>IF(S192="","",O192&amp;"-"&amp;S192)</f>
      </c>
    </row>
    <row r="193" spans="2:23" ht="41.25" customHeight="1" thickBot="1">
      <c r="B193" s="81"/>
      <c r="C193" s="82" t="s">
        <v>1</v>
      </c>
      <c r="D193" s="370" t="s">
        <v>471</v>
      </c>
      <c r="E193" s="371"/>
      <c r="F193" s="136" t="s">
        <v>5</v>
      </c>
      <c r="G193" s="339" t="s">
        <v>332</v>
      </c>
      <c r="H193" s="339"/>
      <c r="I193" s="340"/>
      <c r="J193" s="397" t="s">
        <v>673</v>
      </c>
      <c r="K193" s="361"/>
      <c r="L193" s="83"/>
      <c r="M193" s="201">
        <v>5</v>
      </c>
      <c r="N193" s="53" t="str">
        <f>"$F"&amp;ROW($J193)&amp;":$F"&amp;(ROW($J193)+M193-1)</f>
        <v>$F193:$F197</v>
      </c>
      <c r="O193" s="84">
        <v>3</v>
      </c>
      <c r="P193" s="85">
        <v>3</v>
      </c>
      <c r="Q193" s="86" t="str">
        <f>C193</f>
        <v>Q1</v>
      </c>
      <c r="R193" s="85" t="str">
        <f>IF(ISBLANK(J193),"N","Y")</f>
        <v>Y</v>
      </c>
      <c r="S193" s="87" t="str">
        <f>IF(ISBLANK(J193),"",J193)</f>
        <v>a</v>
      </c>
      <c r="T193" s="88" t="str">
        <f>O193&amp;"-"&amp;P193&amp;"-"&amp;Q193</f>
        <v>3-3-Q1</v>
      </c>
      <c r="W193" s="51" t="str">
        <f ca="1">CELL("address",S193)</f>
        <v>$S$193</v>
      </c>
    </row>
    <row r="194" spans="2:23" ht="41.25" customHeight="1">
      <c r="B194" s="81"/>
      <c r="C194" s="89"/>
      <c r="D194" s="372"/>
      <c r="E194" s="373"/>
      <c r="F194" s="137" t="s">
        <v>0</v>
      </c>
      <c r="G194" s="341" t="s">
        <v>333</v>
      </c>
      <c r="H194" s="341"/>
      <c r="I194" s="342"/>
      <c r="J194" s="398"/>
      <c r="K194" s="362"/>
      <c r="L194" s="83"/>
      <c r="M194" s="203"/>
      <c r="O194" s="88"/>
      <c r="P194" s="88"/>
      <c r="Q194" s="88"/>
      <c r="R194" s="88"/>
      <c r="S194" s="88"/>
      <c r="T194" s="88"/>
      <c r="W194" s="51"/>
    </row>
    <row r="195" spans="2:23" ht="41.25" customHeight="1">
      <c r="B195" s="81"/>
      <c r="C195" s="89"/>
      <c r="D195" s="372"/>
      <c r="E195" s="373"/>
      <c r="F195" s="139" t="s">
        <v>6</v>
      </c>
      <c r="G195" s="341" t="s">
        <v>334</v>
      </c>
      <c r="H195" s="341"/>
      <c r="I195" s="342"/>
      <c r="J195" s="398"/>
      <c r="K195" s="362"/>
      <c r="L195" s="83"/>
      <c r="M195" s="203"/>
      <c r="O195" s="88"/>
      <c r="P195" s="88"/>
      <c r="Q195" s="88"/>
      <c r="R195" s="88"/>
      <c r="S195" s="88"/>
      <c r="T195" s="88"/>
      <c r="W195" s="51"/>
    </row>
    <row r="196" spans="2:23" ht="41.25" customHeight="1">
      <c r="B196" s="81"/>
      <c r="C196" s="89"/>
      <c r="D196" s="372"/>
      <c r="E196" s="373"/>
      <c r="F196" s="139" t="s">
        <v>76</v>
      </c>
      <c r="G196" s="341" t="s">
        <v>335</v>
      </c>
      <c r="H196" s="341"/>
      <c r="I196" s="342"/>
      <c r="J196" s="398"/>
      <c r="K196" s="362"/>
      <c r="L196" s="83"/>
      <c r="M196" s="202"/>
      <c r="W196" s="51"/>
    </row>
    <row r="197" spans="2:23" ht="28.5" customHeight="1" thickBot="1">
      <c r="B197" s="81"/>
      <c r="C197" s="90"/>
      <c r="D197" s="374"/>
      <c r="E197" s="375"/>
      <c r="F197" s="138" t="s">
        <v>77</v>
      </c>
      <c r="G197" s="347" t="s">
        <v>336</v>
      </c>
      <c r="H197" s="347"/>
      <c r="I197" s="348"/>
      <c r="J197" s="399"/>
      <c r="K197" s="363"/>
      <c r="L197" s="83"/>
      <c r="M197" s="202"/>
      <c r="W197" s="51"/>
    </row>
    <row r="198" spans="2:23" s="69" customFormat="1" ht="21" customHeight="1" thickBot="1">
      <c r="B198" s="64" t="s">
        <v>98</v>
      </c>
      <c r="C198" s="65"/>
      <c r="D198" s="301" t="s">
        <v>99</v>
      </c>
      <c r="E198" s="302"/>
      <c r="F198" s="258"/>
      <c r="G198" s="258"/>
      <c r="H198" s="258"/>
      <c r="I198" s="259"/>
      <c r="J198" s="301"/>
      <c r="K198" s="67"/>
      <c r="L198" s="68"/>
      <c r="M198" s="197"/>
      <c r="N198" s="53"/>
      <c r="O198" s="54"/>
      <c r="P198" s="54"/>
      <c r="Q198" s="54"/>
      <c r="R198" s="54"/>
      <c r="S198" s="88"/>
      <c r="T198" s="104"/>
      <c r="W198" s="51"/>
    </row>
    <row r="199" spans="2:24" s="69" customFormat="1" ht="15" thickBot="1">
      <c r="B199" s="70"/>
      <c r="C199" s="71" t="s">
        <v>100</v>
      </c>
      <c r="D199" s="297"/>
      <c r="E199" s="297"/>
      <c r="F199" s="260"/>
      <c r="G199" s="260"/>
      <c r="H199" s="260"/>
      <c r="I199" s="261"/>
      <c r="J199" s="297"/>
      <c r="K199" s="72"/>
      <c r="L199" s="73"/>
      <c r="M199" s="200"/>
      <c r="N199" s="74"/>
      <c r="O199" s="75" t="s">
        <v>110</v>
      </c>
      <c r="P199" s="76"/>
      <c r="Q199" s="76"/>
      <c r="R199" s="76"/>
      <c r="S199" s="77">
        <f>IF(R200="N",Q200&amp;",","")&amp;IF(R203="N",Q203&amp;",","")&amp;IF(R206="N",Q206,"")</f>
      </c>
      <c r="T199" s="78"/>
      <c r="W199" s="79"/>
      <c r="X199" s="80">
        <f>IF(S199="","",O199&amp;"-"&amp;S199)</f>
      </c>
    </row>
    <row r="200" spans="2:23" ht="43.5" customHeight="1" thickBot="1">
      <c r="B200" s="81"/>
      <c r="C200" s="82" t="s">
        <v>1</v>
      </c>
      <c r="D200" s="370" t="s">
        <v>509</v>
      </c>
      <c r="E200" s="371"/>
      <c r="F200" s="210" t="s">
        <v>5</v>
      </c>
      <c r="G200" s="339" t="s">
        <v>337</v>
      </c>
      <c r="H200" s="339"/>
      <c r="I200" s="340"/>
      <c r="J200" s="397" t="s">
        <v>673</v>
      </c>
      <c r="K200" s="361"/>
      <c r="L200" s="83"/>
      <c r="M200" s="201">
        <v>3</v>
      </c>
      <c r="N200" s="53" t="str">
        <f>"$F"&amp;ROW($J200)&amp;":$F"&amp;(ROW($J200)+M200-1)</f>
        <v>$F200:$F202</v>
      </c>
      <c r="O200" s="84">
        <v>4</v>
      </c>
      <c r="P200" s="85">
        <v>1</v>
      </c>
      <c r="Q200" s="86" t="str">
        <f>C200</f>
        <v>Q1</v>
      </c>
      <c r="R200" s="85" t="str">
        <f>IF(ISBLANK(J200),"N","Y")</f>
        <v>Y</v>
      </c>
      <c r="S200" s="87" t="str">
        <f>IF(ISBLANK(J200),"",J200)</f>
        <v>a</v>
      </c>
      <c r="T200" s="88" t="str">
        <f>O200&amp;"-"&amp;P200&amp;"-"&amp;Q200</f>
        <v>4-1-Q1</v>
      </c>
      <c r="W200" s="51" t="str">
        <f ca="1">CELL("address",S200)</f>
        <v>$S$200</v>
      </c>
    </row>
    <row r="201" spans="2:23" ht="30" customHeight="1">
      <c r="B201" s="81"/>
      <c r="C201" s="89"/>
      <c r="D201" s="372"/>
      <c r="E201" s="373"/>
      <c r="F201" s="211" t="s">
        <v>0</v>
      </c>
      <c r="G201" s="341" t="s">
        <v>338</v>
      </c>
      <c r="H201" s="341"/>
      <c r="I201" s="342"/>
      <c r="J201" s="398"/>
      <c r="K201" s="362"/>
      <c r="L201" s="83"/>
      <c r="M201" s="202"/>
      <c r="W201" s="51"/>
    </row>
    <row r="202" spans="2:23" ht="30" customHeight="1" thickBot="1">
      <c r="B202" s="81"/>
      <c r="C202" s="90"/>
      <c r="D202" s="374"/>
      <c r="E202" s="375"/>
      <c r="F202" s="212" t="s">
        <v>6</v>
      </c>
      <c r="G202" s="347" t="s">
        <v>339</v>
      </c>
      <c r="H202" s="347"/>
      <c r="I202" s="348"/>
      <c r="J202" s="399"/>
      <c r="K202" s="363"/>
      <c r="L202" s="83"/>
      <c r="M202" s="202"/>
      <c r="W202" s="51"/>
    </row>
    <row r="203" spans="2:23" ht="42.75" customHeight="1" thickBot="1">
      <c r="B203" s="81"/>
      <c r="C203" s="82" t="s">
        <v>70</v>
      </c>
      <c r="D203" s="370" t="s">
        <v>472</v>
      </c>
      <c r="E203" s="371"/>
      <c r="F203" s="210" t="s">
        <v>5</v>
      </c>
      <c r="G203" s="339" t="s">
        <v>340</v>
      </c>
      <c r="H203" s="339"/>
      <c r="I203" s="340"/>
      <c r="J203" s="397" t="s">
        <v>674</v>
      </c>
      <c r="K203" s="361"/>
      <c r="L203" s="83"/>
      <c r="M203" s="201">
        <v>3</v>
      </c>
      <c r="N203" s="53" t="str">
        <f>"$F"&amp;ROW($J203)&amp;":$F"&amp;(ROW($J203)+M203-1)</f>
        <v>$F203:$F205</v>
      </c>
      <c r="O203" s="84">
        <v>4</v>
      </c>
      <c r="P203" s="85">
        <v>1</v>
      </c>
      <c r="Q203" s="86" t="str">
        <f>C203</f>
        <v>Q2</v>
      </c>
      <c r="R203" s="85" t="str">
        <f>IF(ISBLANK(J203),"N","Y")</f>
        <v>Y</v>
      </c>
      <c r="S203" s="87" t="str">
        <f>IF(ISBLANK(J203),"",J203)</f>
        <v>b</v>
      </c>
      <c r="T203" s="88" t="str">
        <f>O203&amp;"-"&amp;P203&amp;"-"&amp;Q203</f>
        <v>4-1-Q2</v>
      </c>
      <c r="W203" s="51" t="str">
        <f ca="1">CELL("address",S203)</f>
        <v>$S$203</v>
      </c>
    </row>
    <row r="204" spans="2:23" ht="45" customHeight="1">
      <c r="B204" s="81"/>
      <c r="C204" s="89"/>
      <c r="D204" s="372"/>
      <c r="E204" s="373"/>
      <c r="F204" s="211" t="s">
        <v>0</v>
      </c>
      <c r="G204" s="341" t="s">
        <v>341</v>
      </c>
      <c r="H204" s="341"/>
      <c r="I204" s="342"/>
      <c r="J204" s="398"/>
      <c r="K204" s="362"/>
      <c r="L204" s="83"/>
      <c r="M204" s="202"/>
      <c r="W204" s="51"/>
    </row>
    <row r="205" spans="2:23" ht="45" customHeight="1" thickBot="1">
      <c r="B205" s="81"/>
      <c r="C205" s="90"/>
      <c r="D205" s="374"/>
      <c r="E205" s="375"/>
      <c r="F205" s="212" t="s">
        <v>6</v>
      </c>
      <c r="G205" s="347" t="s">
        <v>342</v>
      </c>
      <c r="H205" s="347"/>
      <c r="I205" s="348"/>
      <c r="J205" s="399"/>
      <c r="K205" s="363"/>
      <c r="L205" s="83"/>
      <c r="M205" s="202"/>
      <c r="W205" s="51"/>
    </row>
    <row r="206" spans="2:23" ht="55.5" customHeight="1" thickBot="1">
      <c r="B206" s="81"/>
      <c r="C206" s="82" t="s">
        <v>74</v>
      </c>
      <c r="D206" s="370" t="s">
        <v>500</v>
      </c>
      <c r="E206" s="478"/>
      <c r="F206" s="136" t="s">
        <v>5</v>
      </c>
      <c r="G206" s="339" t="s">
        <v>343</v>
      </c>
      <c r="H206" s="339"/>
      <c r="I206" s="340"/>
      <c r="J206" s="397" t="s">
        <v>673</v>
      </c>
      <c r="K206" s="361"/>
      <c r="L206" s="83"/>
      <c r="M206" s="201">
        <v>5</v>
      </c>
      <c r="N206" s="53" t="str">
        <f>"$F"&amp;ROW($J206)&amp;":$F"&amp;(ROW($J206)+M206-1)</f>
        <v>$F206:$F210</v>
      </c>
      <c r="O206" s="84">
        <v>4</v>
      </c>
      <c r="P206" s="85">
        <v>1</v>
      </c>
      <c r="Q206" s="86" t="str">
        <f>C206</f>
        <v>Q3</v>
      </c>
      <c r="R206" s="85" t="str">
        <f>IF(ISBLANK(J206),"N","Y")</f>
        <v>Y</v>
      </c>
      <c r="S206" s="87" t="str">
        <f>IF(ISBLANK(J206),"",J206)</f>
        <v>a</v>
      </c>
      <c r="T206" s="88" t="str">
        <f>O206&amp;"-"&amp;P206&amp;"-"&amp;Q206</f>
        <v>4-1-Q3</v>
      </c>
      <c r="W206" s="51" t="str">
        <f ca="1">CELL("address",S206)</f>
        <v>$S$206</v>
      </c>
    </row>
    <row r="207" spans="2:23" ht="55.5" customHeight="1">
      <c r="B207" s="81"/>
      <c r="C207" s="89"/>
      <c r="D207" s="372"/>
      <c r="E207" s="413"/>
      <c r="F207" s="137" t="s">
        <v>0</v>
      </c>
      <c r="G207" s="341" t="s">
        <v>344</v>
      </c>
      <c r="H207" s="341"/>
      <c r="I207" s="342"/>
      <c r="J207" s="398"/>
      <c r="K207" s="362"/>
      <c r="L207" s="83"/>
      <c r="M207" s="203"/>
      <c r="O207" s="88"/>
      <c r="P207" s="88"/>
      <c r="Q207" s="88"/>
      <c r="R207" s="88"/>
      <c r="S207" s="88"/>
      <c r="T207" s="88"/>
      <c r="W207" s="51"/>
    </row>
    <row r="208" spans="2:23" ht="30.75" customHeight="1">
      <c r="B208" s="81"/>
      <c r="C208" s="89"/>
      <c r="D208" s="372"/>
      <c r="E208" s="413"/>
      <c r="F208" s="139" t="s">
        <v>6</v>
      </c>
      <c r="G208" s="341" t="s">
        <v>345</v>
      </c>
      <c r="H208" s="341"/>
      <c r="I208" s="342"/>
      <c r="J208" s="398"/>
      <c r="K208" s="362"/>
      <c r="L208" s="83"/>
      <c r="M208" s="203"/>
      <c r="O208" s="88"/>
      <c r="P208" s="88"/>
      <c r="Q208" s="88"/>
      <c r="R208" s="88"/>
      <c r="S208" s="88"/>
      <c r="T208" s="88"/>
      <c r="W208" s="51"/>
    </row>
    <row r="209" spans="2:23" ht="30.75" customHeight="1">
      <c r="B209" s="81"/>
      <c r="C209" s="89"/>
      <c r="D209" s="412"/>
      <c r="E209" s="413"/>
      <c r="F209" s="139" t="s">
        <v>76</v>
      </c>
      <c r="G209" s="341" t="s">
        <v>346</v>
      </c>
      <c r="H209" s="341"/>
      <c r="I209" s="342"/>
      <c r="J209" s="398"/>
      <c r="K209" s="362"/>
      <c r="L209" s="83"/>
      <c r="M209" s="202"/>
      <c r="W209" s="51"/>
    </row>
    <row r="210" spans="2:23" ht="18.75" customHeight="1" thickBot="1">
      <c r="B210" s="81"/>
      <c r="C210" s="148"/>
      <c r="D210" s="479"/>
      <c r="E210" s="480"/>
      <c r="F210" s="149" t="s">
        <v>77</v>
      </c>
      <c r="G210" s="357" t="s">
        <v>347</v>
      </c>
      <c r="H210" s="357"/>
      <c r="I210" s="358"/>
      <c r="J210" s="445"/>
      <c r="K210" s="468"/>
      <c r="L210" s="83"/>
      <c r="M210" s="202"/>
      <c r="W210" s="51"/>
    </row>
    <row r="211" spans="2:24" s="69" customFormat="1" ht="15" thickBot="1">
      <c r="B211" s="91"/>
      <c r="C211" s="71" t="s">
        <v>101</v>
      </c>
      <c r="D211" s="297"/>
      <c r="E211" s="297"/>
      <c r="F211" s="260"/>
      <c r="G211" s="260"/>
      <c r="H211" s="260"/>
      <c r="I211" s="261"/>
      <c r="J211" s="297"/>
      <c r="K211" s="72"/>
      <c r="L211" s="73"/>
      <c r="M211" s="200"/>
      <c r="N211" s="74"/>
      <c r="O211" s="75" t="s">
        <v>111</v>
      </c>
      <c r="P211" s="76"/>
      <c r="Q211" s="76"/>
      <c r="R211" s="76"/>
      <c r="S211" s="77">
        <f>IF(R212="N",Q212&amp;",","")&amp;IF(R217="N",Q217&amp;",","")&amp;IF(R222="N",Q222&amp;",","")&amp;IF(R225="N",Q225,"")</f>
      </c>
      <c r="T211" s="78"/>
      <c r="W211" s="79"/>
      <c r="X211" s="80">
        <f>IF(S211="","",O211&amp;"-"&amp;S211)</f>
      </c>
    </row>
    <row r="212" spans="2:23" ht="45" customHeight="1" thickBot="1">
      <c r="B212" s="81"/>
      <c r="C212" s="82" t="s">
        <v>1</v>
      </c>
      <c r="D212" s="370" t="s">
        <v>578</v>
      </c>
      <c r="E212" s="371"/>
      <c r="F212" s="136" t="s">
        <v>5</v>
      </c>
      <c r="G212" s="339" t="s">
        <v>579</v>
      </c>
      <c r="H212" s="339"/>
      <c r="I212" s="340"/>
      <c r="J212" s="397" t="s">
        <v>673</v>
      </c>
      <c r="K212" s="361"/>
      <c r="L212" s="83"/>
      <c r="M212" s="201">
        <v>5</v>
      </c>
      <c r="N212" s="53" t="str">
        <f>"$F"&amp;ROW($J212)&amp;":$F"&amp;(ROW($J212)+M212-1)</f>
        <v>$F212:$F216</v>
      </c>
      <c r="O212" s="84">
        <v>4</v>
      </c>
      <c r="P212" s="85">
        <v>2</v>
      </c>
      <c r="Q212" s="86" t="str">
        <f>C212</f>
        <v>Q1</v>
      </c>
      <c r="R212" s="85" t="str">
        <f>IF(ISBLANK(J212),"N","Y")</f>
        <v>Y</v>
      </c>
      <c r="S212" s="87" t="str">
        <f>IF(ISBLANK(J212),"",J212)</f>
        <v>a</v>
      </c>
      <c r="T212" s="88" t="str">
        <f>O212&amp;"-"&amp;P212&amp;"-"&amp;Q212</f>
        <v>4-2-Q1</v>
      </c>
      <c r="W212" s="51" t="str">
        <f ca="1">CELL("address",S212)</f>
        <v>$S$212</v>
      </c>
    </row>
    <row r="213" spans="2:23" ht="45" customHeight="1">
      <c r="B213" s="81"/>
      <c r="C213" s="89"/>
      <c r="D213" s="372"/>
      <c r="E213" s="373"/>
      <c r="F213" s="137" t="s">
        <v>0</v>
      </c>
      <c r="G213" s="341" t="s">
        <v>580</v>
      </c>
      <c r="H213" s="341"/>
      <c r="I213" s="342"/>
      <c r="J213" s="398"/>
      <c r="K213" s="362"/>
      <c r="L213" s="83"/>
      <c r="M213" s="202"/>
      <c r="W213" s="51"/>
    </row>
    <row r="214" spans="2:23" ht="31.5" customHeight="1">
      <c r="B214" s="81"/>
      <c r="C214" s="89"/>
      <c r="D214" s="372"/>
      <c r="E214" s="373"/>
      <c r="F214" s="139" t="s">
        <v>6</v>
      </c>
      <c r="G214" s="341" t="s">
        <v>581</v>
      </c>
      <c r="H214" s="341"/>
      <c r="I214" s="342"/>
      <c r="J214" s="398"/>
      <c r="K214" s="362"/>
      <c r="L214" s="83"/>
      <c r="M214" s="202"/>
      <c r="W214" s="51"/>
    </row>
    <row r="215" spans="2:23" ht="31.5" customHeight="1">
      <c r="B215" s="81"/>
      <c r="C215" s="89"/>
      <c r="D215" s="372"/>
      <c r="E215" s="373"/>
      <c r="F215" s="139" t="s">
        <v>76</v>
      </c>
      <c r="G215" s="341" t="s">
        <v>582</v>
      </c>
      <c r="H215" s="341"/>
      <c r="I215" s="342"/>
      <c r="J215" s="398"/>
      <c r="K215" s="362"/>
      <c r="L215" s="83"/>
      <c r="M215" s="202"/>
      <c r="W215" s="51"/>
    </row>
    <row r="216" spans="2:23" ht="31.5" customHeight="1" thickBot="1">
      <c r="B216" s="81"/>
      <c r="C216" s="90"/>
      <c r="D216" s="374"/>
      <c r="E216" s="375"/>
      <c r="F216" s="138" t="s">
        <v>77</v>
      </c>
      <c r="G216" s="347" t="s">
        <v>583</v>
      </c>
      <c r="H216" s="347"/>
      <c r="I216" s="348"/>
      <c r="J216" s="399"/>
      <c r="K216" s="363"/>
      <c r="L216" s="83"/>
      <c r="M216" s="202"/>
      <c r="W216" s="51"/>
    </row>
    <row r="217" spans="2:23" ht="14.25" customHeight="1" thickBot="1">
      <c r="B217" s="81"/>
      <c r="C217" s="82" t="s">
        <v>70</v>
      </c>
      <c r="D217" s="475" t="s">
        <v>473</v>
      </c>
      <c r="E217" s="371"/>
      <c r="F217" s="136" t="s">
        <v>5</v>
      </c>
      <c r="G217" s="339" t="s">
        <v>438</v>
      </c>
      <c r="H217" s="339"/>
      <c r="I217" s="340"/>
      <c r="J217" s="397" t="s">
        <v>674</v>
      </c>
      <c r="K217" s="361"/>
      <c r="L217" s="83"/>
      <c r="M217" s="201">
        <v>5</v>
      </c>
      <c r="N217" s="53" t="str">
        <f>"$F"&amp;ROW($J217)&amp;":$F"&amp;(ROW($J217)+M217-1)</f>
        <v>$F217:$F221</v>
      </c>
      <c r="O217" s="84">
        <v>4</v>
      </c>
      <c r="P217" s="85">
        <v>2</v>
      </c>
      <c r="Q217" s="86" t="str">
        <f>C217</f>
        <v>Q2</v>
      </c>
      <c r="R217" s="85" t="str">
        <f>IF(ISBLANK(J217),"N","Y")</f>
        <v>Y</v>
      </c>
      <c r="S217" s="87" t="str">
        <f>IF(ISBLANK(J217),"",J217)</f>
        <v>b</v>
      </c>
      <c r="T217" s="88" t="str">
        <f>O217&amp;"-"&amp;P217&amp;"-"&amp;Q217</f>
        <v>4-2-Q2</v>
      </c>
      <c r="W217" s="51" t="str">
        <f ca="1">CELL("address",S217)</f>
        <v>$S$217</v>
      </c>
    </row>
    <row r="218" spans="2:23" ht="31.5" customHeight="1">
      <c r="B218" s="81"/>
      <c r="C218" s="89"/>
      <c r="D218" s="372"/>
      <c r="E218" s="373"/>
      <c r="F218" s="137" t="s">
        <v>0</v>
      </c>
      <c r="G218" s="341" t="s">
        <v>474</v>
      </c>
      <c r="H218" s="341"/>
      <c r="I218" s="342"/>
      <c r="J218" s="398"/>
      <c r="K218" s="362"/>
      <c r="L218" s="83"/>
      <c r="M218" s="202"/>
      <c r="W218" s="51"/>
    </row>
    <row r="219" spans="2:23" ht="13.5" customHeight="1">
      <c r="B219" s="81"/>
      <c r="C219" s="89"/>
      <c r="D219" s="372"/>
      <c r="E219" s="373"/>
      <c r="F219" s="139" t="s">
        <v>6</v>
      </c>
      <c r="G219" s="341" t="s">
        <v>475</v>
      </c>
      <c r="H219" s="341"/>
      <c r="I219" s="342"/>
      <c r="J219" s="398"/>
      <c r="K219" s="362"/>
      <c r="L219" s="83"/>
      <c r="M219" s="202"/>
      <c r="W219" s="51"/>
    </row>
    <row r="220" spans="2:23" ht="31.5" customHeight="1">
      <c r="B220" s="81"/>
      <c r="C220" s="89"/>
      <c r="D220" s="372"/>
      <c r="E220" s="373"/>
      <c r="F220" s="139" t="s">
        <v>76</v>
      </c>
      <c r="G220" s="341" t="s">
        <v>229</v>
      </c>
      <c r="H220" s="341"/>
      <c r="I220" s="342"/>
      <c r="J220" s="398"/>
      <c r="K220" s="362"/>
      <c r="L220" s="83"/>
      <c r="M220" s="202"/>
      <c r="W220" s="51"/>
    </row>
    <row r="221" spans="2:23" ht="17.25" customHeight="1" thickBot="1">
      <c r="B221" s="81"/>
      <c r="C221" s="90"/>
      <c r="D221" s="374"/>
      <c r="E221" s="375"/>
      <c r="F221" s="138" t="s">
        <v>77</v>
      </c>
      <c r="G221" s="347" t="s">
        <v>230</v>
      </c>
      <c r="H221" s="347"/>
      <c r="I221" s="348"/>
      <c r="J221" s="399"/>
      <c r="K221" s="363"/>
      <c r="L221" s="83"/>
      <c r="M221" s="202"/>
      <c r="W221" s="51"/>
    </row>
    <row r="222" spans="2:23" ht="43.5" customHeight="1" thickBot="1">
      <c r="B222" s="81"/>
      <c r="C222" s="82" t="s">
        <v>74</v>
      </c>
      <c r="D222" s="475" t="s">
        <v>476</v>
      </c>
      <c r="E222" s="371"/>
      <c r="F222" s="210" t="s">
        <v>5</v>
      </c>
      <c r="G222" s="339" t="s">
        <v>348</v>
      </c>
      <c r="H222" s="339"/>
      <c r="I222" s="340"/>
      <c r="J222" s="397" t="s">
        <v>673</v>
      </c>
      <c r="K222" s="361"/>
      <c r="L222" s="83"/>
      <c r="M222" s="201">
        <v>3</v>
      </c>
      <c r="N222" s="53" t="str">
        <f>"$F"&amp;ROW($J222)&amp;":$F"&amp;(ROW($J222)+M222-1)</f>
        <v>$F222:$F224</v>
      </c>
      <c r="O222" s="84">
        <v>4</v>
      </c>
      <c r="P222" s="85">
        <v>2</v>
      </c>
      <c r="Q222" s="86" t="str">
        <f>C222</f>
        <v>Q3</v>
      </c>
      <c r="R222" s="85" t="str">
        <f>IF(ISBLANK(J222),"N","Y")</f>
        <v>Y</v>
      </c>
      <c r="S222" s="87" t="str">
        <f>IF(ISBLANK(J222),"",J222)</f>
        <v>a</v>
      </c>
      <c r="T222" s="88" t="str">
        <f>O222&amp;"-"&amp;P222&amp;"-"&amp;Q222</f>
        <v>4-2-Q3</v>
      </c>
      <c r="W222" s="51" t="str">
        <f ca="1">CELL("address",S222)</f>
        <v>$S$222</v>
      </c>
    </row>
    <row r="223" spans="2:23" ht="32.25" customHeight="1">
      <c r="B223" s="81"/>
      <c r="C223" s="89"/>
      <c r="D223" s="372"/>
      <c r="E223" s="373"/>
      <c r="F223" s="211" t="s">
        <v>0</v>
      </c>
      <c r="G223" s="341" t="s">
        <v>349</v>
      </c>
      <c r="H223" s="341"/>
      <c r="I223" s="342"/>
      <c r="J223" s="398"/>
      <c r="K223" s="362"/>
      <c r="L223" s="83"/>
      <c r="M223" s="202"/>
      <c r="W223" s="51"/>
    </row>
    <row r="224" spans="2:23" ht="14.25" customHeight="1" thickBot="1">
      <c r="B224" s="81"/>
      <c r="C224" s="90"/>
      <c r="D224" s="374"/>
      <c r="E224" s="375"/>
      <c r="F224" s="212" t="s">
        <v>6</v>
      </c>
      <c r="G224" s="347" t="s">
        <v>544</v>
      </c>
      <c r="H224" s="347"/>
      <c r="I224" s="348"/>
      <c r="J224" s="399"/>
      <c r="K224" s="363"/>
      <c r="L224" s="83"/>
      <c r="M224" s="202"/>
      <c r="W224" s="51"/>
    </row>
    <row r="225" spans="2:23" ht="41.25" customHeight="1" thickBot="1">
      <c r="B225" s="81"/>
      <c r="C225" s="82" t="s">
        <v>75</v>
      </c>
      <c r="D225" s="370" t="s">
        <v>477</v>
      </c>
      <c r="E225" s="371"/>
      <c r="F225" s="210" t="s">
        <v>5</v>
      </c>
      <c r="G225" s="339" t="s">
        <v>478</v>
      </c>
      <c r="H225" s="339"/>
      <c r="I225" s="340"/>
      <c r="J225" s="397" t="s">
        <v>674</v>
      </c>
      <c r="K225" s="361"/>
      <c r="L225" s="83"/>
      <c r="M225" s="201">
        <v>3</v>
      </c>
      <c r="N225" s="53" t="str">
        <f>"$F"&amp;ROW($J225)&amp;":$F"&amp;(ROW($J225)+M225-1)</f>
        <v>$F225:$F227</v>
      </c>
      <c r="O225" s="84">
        <v>4</v>
      </c>
      <c r="P225" s="85">
        <v>2</v>
      </c>
      <c r="Q225" s="86" t="str">
        <f>C225</f>
        <v>Q4</v>
      </c>
      <c r="R225" s="85" t="str">
        <f>IF(ISBLANK(J225),"N","Y")</f>
        <v>Y</v>
      </c>
      <c r="S225" s="87" t="str">
        <f>IF(ISBLANK(J225),"",J225)</f>
        <v>b</v>
      </c>
      <c r="T225" s="88" t="str">
        <f>O225&amp;"-"&amp;P225&amp;"-"&amp;Q225</f>
        <v>4-2-Q4</v>
      </c>
      <c r="W225" s="51" t="str">
        <f ca="1">CELL("address",S225)</f>
        <v>$S$225</v>
      </c>
    </row>
    <row r="226" spans="2:23" ht="31.5" customHeight="1">
      <c r="B226" s="81"/>
      <c r="C226" s="89"/>
      <c r="D226" s="372"/>
      <c r="E226" s="373"/>
      <c r="F226" s="211" t="s">
        <v>0</v>
      </c>
      <c r="G226" s="341" t="s">
        <v>479</v>
      </c>
      <c r="H226" s="341"/>
      <c r="I226" s="342"/>
      <c r="J226" s="398"/>
      <c r="K226" s="362"/>
      <c r="L226" s="83"/>
      <c r="M226" s="202"/>
      <c r="W226" s="51"/>
    </row>
    <row r="227" spans="2:23" ht="14.25" customHeight="1" thickBot="1">
      <c r="B227" s="81"/>
      <c r="C227" s="148"/>
      <c r="D227" s="409"/>
      <c r="E227" s="410"/>
      <c r="F227" s="318" t="s">
        <v>6</v>
      </c>
      <c r="G227" s="357" t="s">
        <v>545</v>
      </c>
      <c r="H227" s="357"/>
      <c r="I227" s="358"/>
      <c r="J227" s="445"/>
      <c r="K227" s="468"/>
      <c r="L227" s="83"/>
      <c r="M227" s="202"/>
      <c r="W227" s="51"/>
    </row>
    <row r="228" spans="2:24" s="69" customFormat="1" ht="15" thickBot="1">
      <c r="B228" s="91"/>
      <c r="C228" s="71" t="s">
        <v>102</v>
      </c>
      <c r="D228" s="297"/>
      <c r="E228" s="297"/>
      <c r="F228" s="260"/>
      <c r="G228" s="260"/>
      <c r="H228" s="260"/>
      <c r="I228" s="261"/>
      <c r="J228" s="297"/>
      <c r="K228" s="72"/>
      <c r="L228" s="73"/>
      <c r="M228" s="200"/>
      <c r="N228" s="74"/>
      <c r="O228" s="75" t="s">
        <v>112</v>
      </c>
      <c r="P228" s="76"/>
      <c r="Q228" s="76"/>
      <c r="R228" s="76"/>
      <c r="S228" s="77">
        <f>IF(R229="N",Q229,"")</f>
      </c>
      <c r="T228" s="78"/>
      <c r="W228" s="79"/>
      <c r="X228" s="80">
        <f>IF(S228="","",O228&amp;"-"&amp;S228)</f>
      </c>
    </row>
    <row r="229" spans="2:23" ht="41.25" customHeight="1" thickBot="1">
      <c r="B229" s="81"/>
      <c r="C229" s="82" t="s">
        <v>1</v>
      </c>
      <c r="D229" s="370" t="s">
        <v>103</v>
      </c>
      <c r="E229" s="371"/>
      <c r="F229" s="210" t="s">
        <v>5</v>
      </c>
      <c r="G229" s="339" t="s">
        <v>546</v>
      </c>
      <c r="H229" s="339"/>
      <c r="I229" s="340"/>
      <c r="J229" s="397" t="s">
        <v>674</v>
      </c>
      <c r="K229" s="361"/>
      <c r="L229" s="83"/>
      <c r="M229" s="201">
        <v>3</v>
      </c>
      <c r="N229" s="53" t="str">
        <f>"$F"&amp;ROW($J229)&amp;":$F"&amp;(ROW($J229)+M229-1)</f>
        <v>$F229:$F231</v>
      </c>
      <c r="O229" s="84">
        <v>4</v>
      </c>
      <c r="P229" s="85">
        <v>3</v>
      </c>
      <c r="Q229" s="86" t="str">
        <f>C229</f>
        <v>Q1</v>
      </c>
      <c r="R229" s="85" t="str">
        <f>IF(ISBLANK(J229),"N","Y")</f>
        <v>Y</v>
      </c>
      <c r="S229" s="87" t="str">
        <f>IF(ISBLANK(J229),"",J229)</f>
        <v>b</v>
      </c>
      <c r="T229" s="88" t="str">
        <f>O229&amp;"-"&amp;P229&amp;"-"&amp;Q229</f>
        <v>4-3-Q1</v>
      </c>
      <c r="W229" s="51" t="str">
        <f ca="1">CELL("address",S229)</f>
        <v>$S$229</v>
      </c>
    </row>
    <row r="230" spans="2:23" ht="30" customHeight="1">
      <c r="B230" s="81"/>
      <c r="C230" s="89"/>
      <c r="D230" s="372"/>
      <c r="E230" s="373"/>
      <c r="F230" s="211" t="s">
        <v>0</v>
      </c>
      <c r="G230" s="341" t="s">
        <v>547</v>
      </c>
      <c r="H230" s="341"/>
      <c r="I230" s="342"/>
      <c r="J230" s="398"/>
      <c r="K230" s="362"/>
      <c r="L230" s="83"/>
      <c r="M230" s="202"/>
      <c r="W230" s="51"/>
    </row>
    <row r="231" spans="2:23" ht="31.5" customHeight="1" thickBot="1">
      <c r="B231" s="147"/>
      <c r="C231" s="148"/>
      <c r="D231" s="409"/>
      <c r="E231" s="410"/>
      <c r="F231" s="318" t="s">
        <v>6</v>
      </c>
      <c r="G231" s="357" t="s">
        <v>548</v>
      </c>
      <c r="H231" s="357"/>
      <c r="I231" s="358"/>
      <c r="J231" s="445"/>
      <c r="K231" s="468"/>
      <c r="L231" s="83"/>
      <c r="M231" s="202"/>
      <c r="W231" s="51"/>
    </row>
    <row r="232" spans="3:23" ht="65.25" customHeight="1">
      <c r="C232" s="462" t="s">
        <v>569</v>
      </c>
      <c r="D232" s="463"/>
      <c r="E232" s="463"/>
      <c r="F232" s="463"/>
      <c r="G232" s="463"/>
      <c r="H232" s="463"/>
      <c r="I232" s="463"/>
      <c r="J232" s="463"/>
      <c r="K232" s="463"/>
      <c r="W232" s="51"/>
    </row>
    <row r="233" spans="2:23" ht="18.75" customHeight="1" thickBot="1">
      <c r="B233" s="290" t="s">
        <v>280</v>
      </c>
      <c r="W233" s="51"/>
    </row>
    <row r="234" spans="2:23" s="69" customFormat="1" ht="24.75" customHeight="1" thickBot="1">
      <c r="B234" s="64" t="s">
        <v>254</v>
      </c>
      <c r="C234" s="65"/>
      <c r="D234" s="65" t="s">
        <v>279</v>
      </c>
      <c r="E234" s="66"/>
      <c r="F234" s="258"/>
      <c r="G234" s="258"/>
      <c r="H234" s="258"/>
      <c r="I234" s="259"/>
      <c r="J234" s="65"/>
      <c r="K234" s="67"/>
      <c r="L234" s="68"/>
      <c r="M234" s="197"/>
      <c r="N234" s="53"/>
      <c r="O234" s="54"/>
      <c r="P234" s="54"/>
      <c r="Q234" s="54"/>
      <c r="R234" s="54"/>
      <c r="S234" s="88"/>
      <c r="T234" s="104"/>
      <c r="W234" s="51"/>
    </row>
    <row r="235" spans="2:23" ht="23.25" customHeight="1" thickBot="1">
      <c r="B235" s="81"/>
      <c r="C235" s="82" t="s">
        <v>242</v>
      </c>
      <c r="D235" s="180" t="s">
        <v>243</v>
      </c>
      <c r="E235" s="193" t="s">
        <v>255</v>
      </c>
      <c r="F235" s="136" t="s">
        <v>5</v>
      </c>
      <c r="G235" s="345" t="s">
        <v>256</v>
      </c>
      <c r="H235" s="345"/>
      <c r="I235" s="346"/>
      <c r="J235" s="464"/>
      <c r="K235" s="361"/>
      <c r="L235" s="83"/>
      <c r="M235" s="201">
        <v>5</v>
      </c>
      <c r="N235" s="53" t="str">
        <f>"$F"&amp;ROW($J235)&amp;":$F"&amp;(ROW($J235)+M235-1)</f>
        <v>$F235:$F239</v>
      </c>
      <c r="O235" s="84" t="s">
        <v>244</v>
      </c>
      <c r="P235" s="85">
        <v>1</v>
      </c>
      <c r="Q235" s="86" t="str">
        <f>C235</f>
        <v>Q1</v>
      </c>
      <c r="R235" s="86" t="str">
        <f>IF(ISBLANK(J235),"N","Y")</f>
        <v>N</v>
      </c>
      <c r="S235" s="87">
        <f>IF(ISBLANK(J235),"",J235)</f>
      </c>
      <c r="T235" s="88" t="str">
        <f>O235&amp;"-"&amp;P235&amp;"-"&amp;Q235</f>
        <v>Add-1-Q1</v>
      </c>
      <c r="W235" s="51" t="str">
        <f ca="1">CELL("address",S235)</f>
        <v>$S$235</v>
      </c>
    </row>
    <row r="236" spans="2:23" ht="23.25" customHeight="1">
      <c r="B236" s="81"/>
      <c r="C236" s="89"/>
      <c r="D236" s="469" t="s">
        <v>273</v>
      </c>
      <c r="E236" s="470"/>
      <c r="F236" s="137" t="s">
        <v>0</v>
      </c>
      <c r="G236" s="337" t="s">
        <v>256</v>
      </c>
      <c r="H236" s="337"/>
      <c r="I236" s="338"/>
      <c r="J236" s="465"/>
      <c r="K236" s="362"/>
      <c r="L236" s="83"/>
      <c r="M236" s="202"/>
      <c r="W236" s="51"/>
    </row>
    <row r="237" spans="2:23" ht="23.25" customHeight="1">
      <c r="B237" s="81"/>
      <c r="C237" s="89"/>
      <c r="D237" s="469"/>
      <c r="E237" s="470"/>
      <c r="F237" s="139" t="s">
        <v>6</v>
      </c>
      <c r="G237" s="337" t="s">
        <v>256</v>
      </c>
      <c r="H237" s="337"/>
      <c r="I237" s="338"/>
      <c r="J237" s="465"/>
      <c r="K237" s="362"/>
      <c r="L237" s="83"/>
      <c r="M237" s="202"/>
      <c r="W237" s="51"/>
    </row>
    <row r="238" spans="2:23" ht="23.25" customHeight="1">
      <c r="B238" s="81"/>
      <c r="C238" s="89"/>
      <c r="D238" s="469"/>
      <c r="E238" s="470"/>
      <c r="F238" s="139" t="s">
        <v>76</v>
      </c>
      <c r="G238" s="337" t="s">
        <v>256</v>
      </c>
      <c r="H238" s="337"/>
      <c r="I238" s="338"/>
      <c r="J238" s="465"/>
      <c r="K238" s="362"/>
      <c r="L238" s="83"/>
      <c r="M238" s="202"/>
      <c r="W238" s="51"/>
    </row>
    <row r="239" spans="2:23" ht="23.25" customHeight="1" thickBot="1">
      <c r="B239" s="81"/>
      <c r="C239" s="90"/>
      <c r="D239" s="473"/>
      <c r="E239" s="474"/>
      <c r="F239" s="138" t="s">
        <v>77</v>
      </c>
      <c r="G239" s="343" t="s">
        <v>256</v>
      </c>
      <c r="H239" s="343"/>
      <c r="I239" s="344"/>
      <c r="J239" s="466"/>
      <c r="K239" s="363"/>
      <c r="L239" s="83"/>
      <c r="M239" s="202"/>
      <c r="W239" s="51"/>
    </row>
    <row r="240" spans="2:23" ht="23.25" customHeight="1" thickBot="1">
      <c r="B240" s="81"/>
      <c r="C240" s="82" t="s">
        <v>245</v>
      </c>
      <c r="D240" s="180" t="s">
        <v>243</v>
      </c>
      <c r="E240" s="193" t="s">
        <v>255</v>
      </c>
      <c r="F240" s="136" t="s">
        <v>5</v>
      </c>
      <c r="G240" s="345" t="s">
        <v>256</v>
      </c>
      <c r="H240" s="345"/>
      <c r="I240" s="346"/>
      <c r="J240" s="464"/>
      <c r="K240" s="361"/>
      <c r="L240" s="83"/>
      <c r="M240" s="201">
        <v>5</v>
      </c>
      <c r="N240" s="53" t="str">
        <f>"$F"&amp;ROW($J240)&amp;":$F"&amp;(ROW($J240)+M240-1)</f>
        <v>$F240:$F244</v>
      </c>
      <c r="O240" s="84" t="s">
        <v>244</v>
      </c>
      <c r="P240" s="85">
        <v>1</v>
      </c>
      <c r="Q240" s="86" t="str">
        <f>C240</f>
        <v>Q2</v>
      </c>
      <c r="R240" s="86" t="str">
        <f>IF(ISBLANK(J240),"N","Y")</f>
        <v>N</v>
      </c>
      <c r="S240" s="87">
        <f>IF(ISBLANK(J240),"",J240)</f>
      </c>
      <c r="T240" s="88" t="str">
        <f>O240&amp;"-"&amp;P240&amp;"-"&amp;Q240</f>
        <v>Add-1-Q2</v>
      </c>
      <c r="W240" s="51" t="str">
        <f ca="1">CELL("address",S240)</f>
        <v>$S$240</v>
      </c>
    </row>
    <row r="241" spans="2:23" ht="23.25" customHeight="1">
      <c r="B241" s="81"/>
      <c r="C241" s="89"/>
      <c r="D241" s="469" t="s">
        <v>273</v>
      </c>
      <c r="E241" s="470"/>
      <c r="F241" s="137" t="s">
        <v>0</v>
      </c>
      <c r="G241" s="337" t="s">
        <v>256</v>
      </c>
      <c r="H241" s="337"/>
      <c r="I241" s="338"/>
      <c r="J241" s="465"/>
      <c r="K241" s="362"/>
      <c r="L241" s="83"/>
      <c r="M241" s="202"/>
      <c r="W241" s="51"/>
    </row>
    <row r="242" spans="2:23" ht="23.25" customHeight="1">
      <c r="B242" s="81"/>
      <c r="C242" s="89"/>
      <c r="D242" s="469"/>
      <c r="E242" s="470"/>
      <c r="F242" s="139" t="s">
        <v>6</v>
      </c>
      <c r="G242" s="337" t="s">
        <v>256</v>
      </c>
      <c r="H242" s="337"/>
      <c r="I242" s="338"/>
      <c r="J242" s="465"/>
      <c r="K242" s="362"/>
      <c r="L242" s="83"/>
      <c r="M242" s="202"/>
      <c r="W242" s="51"/>
    </row>
    <row r="243" spans="2:23" ht="23.25" customHeight="1">
      <c r="B243" s="81"/>
      <c r="C243" s="89"/>
      <c r="D243" s="469"/>
      <c r="E243" s="470"/>
      <c r="F243" s="139" t="s">
        <v>76</v>
      </c>
      <c r="G243" s="337" t="s">
        <v>256</v>
      </c>
      <c r="H243" s="337"/>
      <c r="I243" s="338"/>
      <c r="J243" s="465"/>
      <c r="K243" s="362"/>
      <c r="L243" s="83"/>
      <c r="M243" s="202"/>
      <c r="W243" s="51"/>
    </row>
    <row r="244" spans="2:23" ht="23.25" customHeight="1" thickBot="1">
      <c r="B244" s="81"/>
      <c r="C244" s="90"/>
      <c r="D244" s="473"/>
      <c r="E244" s="474"/>
      <c r="F244" s="138" t="s">
        <v>77</v>
      </c>
      <c r="G244" s="343" t="s">
        <v>256</v>
      </c>
      <c r="H244" s="343"/>
      <c r="I244" s="344"/>
      <c r="J244" s="466"/>
      <c r="K244" s="363"/>
      <c r="L244" s="83"/>
      <c r="M244" s="202"/>
      <c r="W244" s="51"/>
    </row>
    <row r="245" spans="2:23" ht="23.25" customHeight="1" thickBot="1">
      <c r="B245" s="81"/>
      <c r="C245" s="82" t="s">
        <v>246</v>
      </c>
      <c r="D245" s="180" t="s">
        <v>243</v>
      </c>
      <c r="E245" s="193" t="s">
        <v>255</v>
      </c>
      <c r="F245" s="136" t="s">
        <v>5</v>
      </c>
      <c r="G245" s="345" t="s">
        <v>256</v>
      </c>
      <c r="H245" s="345"/>
      <c r="I245" s="346"/>
      <c r="J245" s="464"/>
      <c r="K245" s="361"/>
      <c r="L245" s="83"/>
      <c r="M245" s="201">
        <v>5</v>
      </c>
      <c r="N245" s="53" t="str">
        <f>"$F"&amp;ROW($J245)&amp;":$F"&amp;(ROW($J245)+M245-1)</f>
        <v>$F245:$F249</v>
      </c>
      <c r="O245" s="84" t="s">
        <v>244</v>
      </c>
      <c r="P245" s="85">
        <v>1</v>
      </c>
      <c r="Q245" s="86" t="str">
        <f>C245</f>
        <v>Q3</v>
      </c>
      <c r="R245" s="86" t="str">
        <f>IF(ISBLANK(J245),"N","Y")</f>
        <v>N</v>
      </c>
      <c r="S245" s="87">
        <f>IF(ISBLANK(J245),"",J245)</f>
      </c>
      <c r="T245" s="88" t="str">
        <f>O245&amp;"-"&amp;P245&amp;"-"&amp;Q245</f>
        <v>Add-1-Q3</v>
      </c>
      <c r="W245" s="51" t="str">
        <f ca="1">CELL("address",S245)</f>
        <v>$S$245</v>
      </c>
    </row>
    <row r="246" spans="2:23" ht="23.25" customHeight="1">
      <c r="B246" s="81"/>
      <c r="C246" s="89"/>
      <c r="D246" s="469" t="s">
        <v>273</v>
      </c>
      <c r="E246" s="470"/>
      <c r="F246" s="137" t="s">
        <v>0</v>
      </c>
      <c r="G246" s="337" t="s">
        <v>256</v>
      </c>
      <c r="H246" s="337"/>
      <c r="I246" s="338"/>
      <c r="J246" s="465"/>
      <c r="K246" s="362"/>
      <c r="L246" s="83"/>
      <c r="M246" s="202"/>
      <c r="W246" s="51"/>
    </row>
    <row r="247" spans="2:23" ht="23.25" customHeight="1">
      <c r="B247" s="81"/>
      <c r="C247" s="89"/>
      <c r="D247" s="469"/>
      <c r="E247" s="470"/>
      <c r="F247" s="139" t="s">
        <v>6</v>
      </c>
      <c r="G247" s="337" t="s">
        <v>256</v>
      </c>
      <c r="H247" s="337"/>
      <c r="I247" s="338"/>
      <c r="J247" s="465"/>
      <c r="K247" s="362"/>
      <c r="L247" s="83"/>
      <c r="M247" s="202"/>
      <c r="W247" s="51"/>
    </row>
    <row r="248" spans="2:23" ht="23.25" customHeight="1">
      <c r="B248" s="81"/>
      <c r="C248" s="89"/>
      <c r="D248" s="469"/>
      <c r="E248" s="470"/>
      <c r="F248" s="139" t="s">
        <v>76</v>
      </c>
      <c r="G248" s="337" t="s">
        <v>256</v>
      </c>
      <c r="H248" s="337"/>
      <c r="I248" s="338"/>
      <c r="J248" s="465"/>
      <c r="K248" s="362"/>
      <c r="L248" s="83"/>
      <c r="M248" s="202"/>
      <c r="W248" s="51"/>
    </row>
    <row r="249" spans="2:23" ht="23.25" customHeight="1" thickBot="1">
      <c r="B249" s="81"/>
      <c r="C249" s="90"/>
      <c r="D249" s="473"/>
      <c r="E249" s="474"/>
      <c r="F249" s="138" t="s">
        <v>77</v>
      </c>
      <c r="G249" s="343" t="s">
        <v>256</v>
      </c>
      <c r="H249" s="343"/>
      <c r="I249" s="344"/>
      <c r="J249" s="466"/>
      <c r="K249" s="363"/>
      <c r="L249" s="83"/>
      <c r="M249" s="202"/>
      <c r="W249" s="51"/>
    </row>
    <row r="250" spans="2:23" ht="23.25" customHeight="1" thickBot="1">
      <c r="B250" s="81"/>
      <c r="C250" s="82" t="s">
        <v>247</v>
      </c>
      <c r="D250" s="180" t="s">
        <v>243</v>
      </c>
      <c r="E250" s="193" t="s">
        <v>255</v>
      </c>
      <c r="F250" s="136" t="s">
        <v>5</v>
      </c>
      <c r="G250" s="345" t="s">
        <v>256</v>
      </c>
      <c r="H250" s="345"/>
      <c r="I250" s="346"/>
      <c r="J250" s="464"/>
      <c r="K250" s="361"/>
      <c r="L250" s="83"/>
      <c r="M250" s="201">
        <v>5</v>
      </c>
      <c r="N250" s="53" t="str">
        <f>"$F"&amp;ROW($J250)&amp;":$F"&amp;(ROW($J250)+M250-1)</f>
        <v>$F250:$F254</v>
      </c>
      <c r="O250" s="84" t="s">
        <v>244</v>
      </c>
      <c r="P250" s="85">
        <v>1</v>
      </c>
      <c r="Q250" s="86" t="str">
        <f>C250</f>
        <v>Q4</v>
      </c>
      <c r="R250" s="86" t="str">
        <f>IF(ISBLANK(J250),"N","Y")</f>
        <v>N</v>
      </c>
      <c r="S250" s="87">
        <f>IF(ISBLANK(J250),"",J250)</f>
      </c>
      <c r="T250" s="88" t="str">
        <f>O250&amp;"-"&amp;P250&amp;"-"&amp;Q250</f>
        <v>Add-1-Q4</v>
      </c>
      <c r="W250" s="51" t="str">
        <f ca="1">CELL("address",S250)</f>
        <v>$S$250</v>
      </c>
    </row>
    <row r="251" spans="2:23" ht="23.25" customHeight="1">
      <c r="B251" s="81"/>
      <c r="C251" s="89"/>
      <c r="D251" s="469" t="s">
        <v>273</v>
      </c>
      <c r="E251" s="470"/>
      <c r="F251" s="137" t="s">
        <v>0</v>
      </c>
      <c r="G251" s="337" t="s">
        <v>256</v>
      </c>
      <c r="H251" s="337"/>
      <c r="I251" s="338"/>
      <c r="J251" s="465"/>
      <c r="K251" s="362"/>
      <c r="L251" s="83"/>
      <c r="M251" s="202"/>
      <c r="W251" s="51"/>
    </row>
    <row r="252" spans="2:23" ht="23.25" customHeight="1">
      <c r="B252" s="81"/>
      <c r="C252" s="89"/>
      <c r="D252" s="469"/>
      <c r="E252" s="470"/>
      <c r="F252" s="139" t="s">
        <v>6</v>
      </c>
      <c r="G252" s="337" t="s">
        <v>256</v>
      </c>
      <c r="H252" s="337"/>
      <c r="I252" s="338"/>
      <c r="J252" s="465"/>
      <c r="K252" s="362"/>
      <c r="L252" s="83"/>
      <c r="M252" s="202"/>
      <c r="W252" s="51"/>
    </row>
    <row r="253" spans="2:23" ht="23.25" customHeight="1">
      <c r="B253" s="81"/>
      <c r="C253" s="89"/>
      <c r="D253" s="469"/>
      <c r="E253" s="470"/>
      <c r="F253" s="139" t="s">
        <v>76</v>
      </c>
      <c r="G253" s="337" t="s">
        <v>256</v>
      </c>
      <c r="H253" s="337"/>
      <c r="I253" s="338"/>
      <c r="J253" s="465"/>
      <c r="K253" s="362"/>
      <c r="L253" s="83"/>
      <c r="M253" s="202"/>
      <c r="W253" s="51"/>
    </row>
    <row r="254" spans="2:23" ht="23.25" customHeight="1" thickBot="1">
      <c r="B254" s="81"/>
      <c r="C254" s="90"/>
      <c r="D254" s="473"/>
      <c r="E254" s="474"/>
      <c r="F254" s="138" t="s">
        <v>77</v>
      </c>
      <c r="G254" s="343" t="s">
        <v>256</v>
      </c>
      <c r="H254" s="343"/>
      <c r="I254" s="344"/>
      <c r="J254" s="466"/>
      <c r="K254" s="363"/>
      <c r="L254" s="83"/>
      <c r="M254" s="202"/>
      <c r="W254" s="51"/>
    </row>
    <row r="255" spans="2:23" ht="23.25" customHeight="1" thickBot="1">
      <c r="B255" s="81"/>
      <c r="C255" s="82" t="s">
        <v>248</v>
      </c>
      <c r="D255" s="180" t="s">
        <v>243</v>
      </c>
      <c r="E255" s="193" t="s">
        <v>255</v>
      </c>
      <c r="F255" s="136" t="s">
        <v>5</v>
      </c>
      <c r="G255" s="345" t="s">
        <v>256</v>
      </c>
      <c r="H255" s="345"/>
      <c r="I255" s="346"/>
      <c r="J255" s="464"/>
      <c r="K255" s="361"/>
      <c r="L255" s="83"/>
      <c r="M255" s="201">
        <v>5</v>
      </c>
      <c r="N255" s="53" t="str">
        <f>"$F"&amp;ROW($J255)&amp;":$F"&amp;(ROW($J255)+M255-1)</f>
        <v>$F255:$F259</v>
      </c>
      <c r="O255" s="84" t="s">
        <v>244</v>
      </c>
      <c r="P255" s="85">
        <v>1</v>
      </c>
      <c r="Q255" s="86" t="str">
        <f>C255</f>
        <v>Q5</v>
      </c>
      <c r="R255" s="86" t="str">
        <f>IF(ISBLANK(J255),"N","Y")</f>
        <v>N</v>
      </c>
      <c r="S255" s="87">
        <f>IF(ISBLANK(J255),"",J255)</f>
      </c>
      <c r="T255" s="88" t="str">
        <f>O255&amp;"-"&amp;P255&amp;"-"&amp;Q255</f>
        <v>Add-1-Q5</v>
      </c>
      <c r="W255" s="51" t="str">
        <f ca="1">CELL("address",S255)</f>
        <v>$S$255</v>
      </c>
    </row>
    <row r="256" spans="2:23" ht="23.25" customHeight="1">
      <c r="B256" s="81"/>
      <c r="C256" s="89"/>
      <c r="D256" s="469" t="s">
        <v>273</v>
      </c>
      <c r="E256" s="470"/>
      <c r="F256" s="137" t="s">
        <v>0</v>
      </c>
      <c r="G256" s="337" t="s">
        <v>256</v>
      </c>
      <c r="H256" s="337"/>
      <c r="I256" s="338"/>
      <c r="J256" s="465"/>
      <c r="K256" s="362"/>
      <c r="L256" s="83"/>
      <c r="M256" s="202"/>
      <c r="W256" s="51"/>
    </row>
    <row r="257" spans="2:23" ht="23.25" customHeight="1">
      <c r="B257" s="81"/>
      <c r="C257" s="89"/>
      <c r="D257" s="469"/>
      <c r="E257" s="470"/>
      <c r="F257" s="139" t="s">
        <v>6</v>
      </c>
      <c r="G257" s="337" t="s">
        <v>256</v>
      </c>
      <c r="H257" s="337"/>
      <c r="I257" s="338"/>
      <c r="J257" s="465"/>
      <c r="K257" s="362"/>
      <c r="L257" s="83"/>
      <c r="M257" s="202"/>
      <c r="W257" s="51"/>
    </row>
    <row r="258" spans="2:23" ht="23.25" customHeight="1">
      <c r="B258" s="81"/>
      <c r="C258" s="89"/>
      <c r="D258" s="469"/>
      <c r="E258" s="470"/>
      <c r="F258" s="139" t="s">
        <v>76</v>
      </c>
      <c r="G258" s="337" t="s">
        <v>256</v>
      </c>
      <c r="H258" s="337"/>
      <c r="I258" s="338"/>
      <c r="J258" s="465"/>
      <c r="K258" s="362"/>
      <c r="L258" s="83"/>
      <c r="M258" s="202"/>
      <c r="W258" s="51"/>
    </row>
    <row r="259" spans="2:23" ht="23.25" customHeight="1" thickBot="1">
      <c r="B259" s="81"/>
      <c r="C259" s="90"/>
      <c r="D259" s="473"/>
      <c r="E259" s="474"/>
      <c r="F259" s="138" t="s">
        <v>77</v>
      </c>
      <c r="G259" s="343" t="s">
        <v>256</v>
      </c>
      <c r="H259" s="343"/>
      <c r="I259" s="344"/>
      <c r="J259" s="466"/>
      <c r="K259" s="363"/>
      <c r="L259" s="83"/>
      <c r="M259" s="202"/>
      <c r="W259" s="51"/>
    </row>
    <row r="260" spans="2:23" ht="23.25" customHeight="1" thickBot="1">
      <c r="B260" s="81"/>
      <c r="C260" s="82" t="s">
        <v>249</v>
      </c>
      <c r="D260" s="180" t="s">
        <v>243</v>
      </c>
      <c r="E260" s="193" t="s">
        <v>255</v>
      </c>
      <c r="F260" s="136" t="s">
        <v>5</v>
      </c>
      <c r="G260" s="345" t="s">
        <v>256</v>
      </c>
      <c r="H260" s="345"/>
      <c r="I260" s="346"/>
      <c r="J260" s="464"/>
      <c r="K260" s="361"/>
      <c r="L260" s="83"/>
      <c r="M260" s="201">
        <v>5</v>
      </c>
      <c r="N260" s="53" t="str">
        <f>"$F"&amp;ROW($J260)&amp;":$F"&amp;(ROW($J260)+M260-1)</f>
        <v>$F260:$F264</v>
      </c>
      <c r="O260" s="84" t="s">
        <v>244</v>
      </c>
      <c r="P260" s="85">
        <v>1</v>
      </c>
      <c r="Q260" s="86" t="str">
        <f>C260</f>
        <v>Q6</v>
      </c>
      <c r="R260" s="86" t="str">
        <f>IF(ISBLANK(J260),"N","Y")</f>
        <v>N</v>
      </c>
      <c r="S260" s="87">
        <f>IF(ISBLANK(J260),"",J260)</f>
      </c>
      <c r="T260" s="88" t="str">
        <f>O260&amp;"-"&amp;P260&amp;"-"&amp;Q260</f>
        <v>Add-1-Q6</v>
      </c>
      <c r="W260" s="51" t="str">
        <f ca="1">CELL("address",S260)</f>
        <v>$S$260</v>
      </c>
    </row>
    <row r="261" spans="2:23" ht="23.25" customHeight="1">
      <c r="B261" s="81"/>
      <c r="C261" s="89"/>
      <c r="D261" s="469" t="s">
        <v>273</v>
      </c>
      <c r="E261" s="470"/>
      <c r="F261" s="137" t="s">
        <v>0</v>
      </c>
      <c r="G261" s="337" t="s">
        <v>256</v>
      </c>
      <c r="H261" s="337"/>
      <c r="I261" s="338"/>
      <c r="J261" s="465"/>
      <c r="K261" s="362"/>
      <c r="L261" s="83"/>
      <c r="M261" s="202"/>
      <c r="W261" s="51"/>
    </row>
    <row r="262" spans="2:23" ht="23.25" customHeight="1">
      <c r="B262" s="81"/>
      <c r="C262" s="89"/>
      <c r="D262" s="469"/>
      <c r="E262" s="470"/>
      <c r="F262" s="139" t="s">
        <v>6</v>
      </c>
      <c r="G262" s="337" t="s">
        <v>256</v>
      </c>
      <c r="H262" s="337"/>
      <c r="I262" s="338"/>
      <c r="J262" s="465"/>
      <c r="K262" s="362"/>
      <c r="L262" s="83"/>
      <c r="M262" s="202"/>
      <c r="W262" s="51"/>
    </row>
    <row r="263" spans="2:23" ht="23.25" customHeight="1">
      <c r="B263" s="81"/>
      <c r="C263" s="89"/>
      <c r="D263" s="469"/>
      <c r="E263" s="470"/>
      <c r="F263" s="139" t="s">
        <v>76</v>
      </c>
      <c r="G263" s="337" t="s">
        <v>256</v>
      </c>
      <c r="H263" s="337"/>
      <c r="I263" s="338"/>
      <c r="J263" s="465"/>
      <c r="K263" s="362"/>
      <c r="L263" s="83"/>
      <c r="M263" s="202"/>
      <c r="W263" s="51"/>
    </row>
    <row r="264" spans="2:23" ht="23.25" customHeight="1" thickBot="1">
      <c r="B264" s="81"/>
      <c r="C264" s="90"/>
      <c r="D264" s="473"/>
      <c r="E264" s="474"/>
      <c r="F264" s="138" t="s">
        <v>77</v>
      </c>
      <c r="G264" s="343" t="s">
        <v>256</v>
      </c>
      <c r="H264" s="343"/>
      <c r="I264" s="344"/>
      <c r="J264" s="466"/>
      <c r="K264" s="363"/>
      <c r="L264" s="83"/>
      <c r="M264" s="202"/>
      <c r="W264" s="51"/>
    </row>
    <row r="265" spans="2:23" ht="23.25" customHeight="1" thickBot="1">
      <c r="B265" s="81"/>
      <c r="C265" s="82" t="s">
        <v>250</v>
      </c>
      <c r="D265" s="180" t="s">
        <v>243</v>
      </c>
      <c r="E265" s="193" t="s">
        <v>255</v>
      </c>
      <c r="F265" s="136" t="s">
        <v>5</v>
      </c>
      <c r="G265" s="345" t="s">
        <v>256</v>
      </c>
      <c r="H265" s="345"/>
      <c r="I265" s="346"/>
      <c r="J265" s="464"/>
      <c r="K265" s="361"/>
      <c r="L265" s="83"/>
      <c r="M265" s="201">
        <v>5</v>
      </c>
      <c r="N265" s="53" t="str">
        <f>"$F"&amp;ROW($J265)&amp;":$F"&amp;(ROW($J265)+M265-1)</f>
        <v>$F265:$F269</v>
      </c>
      <c r="O265" s="84" t="s">
        <v>244</v>
      </c>
      <c r="P265" s="85">
        <v>1</v>
      </c>
      <c r="Q265" s="86" t="str">
        <f>C265</f>
        <v>Q7</v>
      </c>
      <c r="R265" s="86" t="str">
        <f>IF(ISBLANK(J265),"N","Y")</f>
        <v>N</v>
      </c>
      <c r="S265" s="87">
        <f>IF(ISBLANK(J265),"",J265)</f>
      </c>
      <c r="T265" s="88" t="str">
        <f>O265&amp;"-"&amp;P265&amp;"-"&amp;Q265</f>
        <v>Add-1-Q7</v>
      </c>
      <c r="W265" s="51" t="str">
        <f ca="1">CELL("address",S265)</f>
        <v>$S$265</v>
      </c>
    </row>
    <row r="266" spans="2:23" ht="23.25" customHeight="1">
      <c r="B266" s="81"/>
      <c r="C266" s="89"/>
      <c r="D266" s="469" t="s">
        <v>273</v>
      </c>
      <c r="E266" s="470"/>
      <c r="F266" s="137" t="s">
        <v>0</v>
      </c>
      <c r="G266" s="337" t="s">
        <v>256</v>
      </c>
      <c r="H266" s="337"/>
      <c r="I266" s="338"/>
      <c r="J266" s="465"/>
      <c r="K266" s="362"/>
      <c r="L266" s="83"/>
      <c r="M266" s="202"/>
      <c r="W266" s="51"/>
    </row>
    <row r="267" spans="2:23" ht="23.25" customHeight="1">
      <c r="B267" s="81"/>
      <c r="C267" s="89"/>
      <c r="D267" s="469"/>
      <c r="E267" s="470"/>
      <c r="F267" s="139" t="s">
        <v>6</v>
      </c>
      <c r="G267" s="337" t="s">
        <v>256</v>
      </c>
      <c r="H267" s="337"/>
      <c r="I267" s="338"/>
      <c r="J267" s="465"/>
      <c r="K267" s="362"/>
      <c r="L267" s="83"/>
      <c r="M267" s="202"/>
      <c r="W267" s="51"/>
    </row>
    <row r="268" spans="2:23" ht="23.25" customHeight="1">
      <c r="B268" s="81"/>
      <c r="C268" s="89"/>
      <c r="D268" s="469"/>
      <c r="E268" s="470"/>
      <c r="F268" s="139" t="s">
        <v>76</v>
      </c>
      <c r="G268" s="337" t="s">
        <v>256</v>
      </c>
      <c r="H268" s="337"/>
      <c r="I268" s="338"/>
      <c r="J268" s="465"/>
      <c r="K268" s="362"/>
      <c r="L268" s="83"/>
      <c r="M268" s="202"/>
      <c r="W268" s="51"/>
    </row>
    <row r="269" spans="2:23" ht="23.25" customHeight="1" thickBot="1">
      <c r="B269" s="81"/>
      <c r="C269" s="90"/>
      <c r="D269" s="473"/>
      <c r="E269" s="474"/>
      <c r="F269" s="138" t="s">
        <v>77</v>
      </c>
      <c r="G269" s="343" t="s">
        <v>256</v>
      </c>
      <c r="H269" s="343"/>
      <c r="I269" s="344"/>
      <c r="J269" s="466"/>
      <c r="K269" s="363"/>
      <c r="L269" s="83"/>
      <c r="M269" s="202"/>
      <c r="W269" s="51"/>
    </row>
    <row r="270" spans="2:23" ht="23.25" customHeight="1" thickBot="1">
      <c r="B270" s="81"/>
      <c r="C270" s="82" t="s">
        <v>251</v>
      </c>
      <c r="D270" s="180" t="s">
        <v>243</v>
      </c>
      <c r="E270" s="193" t="s">
        <v>255</v>
      </c>
      <c r="F270" s="136" t="s">
        <v>5</v>
      </c>
      <c r="G270" s="345" t="s">
        <v>256</v>
      </c>
      <c r="H270" s="345"/>
      <c r="I270" s="346"/>
      <c r="J270" s="464"/>
      <c r="K270" s="361"/>
      <c r="L270" s="83"/>
      <c r="M270" s="201">
        <v>5</v>
      </c>
      <c r="N270" s="53" t="str">
        <f>"$F"&amp;ROW($J270)&amp;":$F"&amp;(ROW($J270)+M270-1)</f>
        <v>$F270:$F274</v>
      </c>
      <c r="O270" s="84" t="s">
        <v>244</v>
      </c>
      <c r="P270" s="85">
        <v>1</v>
      </c>
      <c r="Q270" s="86" t="str">
        <f>C270</f>
        <v>Q8</v>
      </c>
      <c r="R270" s="86" t="str">
        <f>IF(ISBLANK(J270),"N","Y")</f>
        <v>N</v>
      </c>
      <c r="S270" s="87">
        <f>IF(ISBLANK(J270),"",J270)</f>
      </c>
      <c r="T270" s="88" t="str">
        <f>O270&amp;"-"&amp;P270&amp;"-"&amp;Q270</f>
        <v>Add-1-Q8</v>
      </c>
      <c r="W270" s="51" t="str">
        <f ca="1">CELL("address",S270)</f>
        <v>$S$270</v>
      </c>
    </row>
    <row r="271" spans="2:23" ht="23.25" customHeight="1">
      <c r="B271" s="81"/>
      <c r="C271" s="89"/>
      <c r="D271" s="469" t="s">
        <v>273</v>
      </c>
      <c r="E271" s="470"/>
      <c r="F271" s="137" t="s">
        <v>0</v>
      </c>
      <c r="G271" s="337" t="s">
        <v>256</v>
      </c>
      <c r="H271" s="337"/>
      <c r="I271" s="338"/>
      <c r="J271" s="465"/>
      <c r="K271" s="362"/>
      <c r="L271" s="83"/>
      <c r="M271" s="202"/>
      <c r="W271" s="51"/>
    </row>
    <row r="272" spans="2:23" ht="23.25" customHeight="1">
      <c r="B272" s="81"/>
      <c r="C272" s="89"/>
      <c r="D272" s="469"/>
      <c r="E272" s="470"/>
      <c r="F272" s="139" t="s">
        <v>6</v>
      </c>
      <c r="G272" s="337" t="s">
        <v>256</v>
      </c>
      <c r="H272" s="337"/>
      <c r="I272" s="338"/>
      <c r="J272" s="465"/>
      <c r="K272" s="362"/>
      <c r="L272" s="83"/>
      <c r="M272" s="202"/>
      <c r="W272" s="51"/>
    </row>
    <row r="273" spans="2:23" ht="23.25" customHeight="1">
      <c r="B273" s="81"/>
      <c r="C273" s="89"/>
      <c r="D273" s="469"/>
      <c r="E273" s="470"/>
      <c r="F273" s="139" t="s">
        <v>76</v>
      </c>
      <c r="G273" s="337" t="s">
        <v>256</v>
      </c>
      <c r="H273" s="337"/>
      <c r="I273" s="338"/>
      <c r="J273" s="465"/>
      <c r="K273" s="362"/>
      <c r="L273" s="83"/>
      <c r="M273" s="202"/>
      <c r="W273" s="51"/>
    </row>
    <row r="274" spans="2:23" ht="23.25" customHeight="1" thickBot="1">
      <c r="B274" s="81"/>
      <c r="C274" s="90"/>
      <c r="D274" s="473"/>
      <c r="E274" s="474"/>
      <c r="F274" s="138" t="s">
        <v>77</v>
      </c>
      <c r="G274" s="343" t="s">
        <v>256</v>
      </c>
      <c r="H274" s="343"/>
      <c r="I274" s="344"/>
      <c r="J274" s="466"/>
      <c r="K274" s="363"/>
      <c r="L274" s="83"/>
      <c r="M274" s="202"/>
      <c r="W274" s="51"/>
    </row>
    <row r="275" spans="2:23" ht="23.25" customHeight="1" thickBot="1">
      <c r="B275" s="81"/>
      <c r="C275" s="82" t="s">
        <v>252</v>
      </c>
      <c r="D275" s="180" t="s">
        <v>243</v>
      </c>
      <c r="E275" s="193" t="s">
        <v>255</v>
      </c>
      <c r="F275" s="136" t="s">
        <v>5</v>
      </c>
      <c r="G275" s="345" t="s">
        <v>256</v>
      </c>
      <c r="H275" s="345"/>
      <c r="I275" s="346"/>
      <c r="J275" s="464"/>
      <c r="K275" s="361"/>
      <c r="L275" s="83"/>
      <c r="M275" s="201">
        <v>5</v>
      </c>
      <c r="N275" s="53" t="str">
        <f>"$F"&amp;ROW($J275)&amp;":$F"&amp;(ROW($J275)+M275-1)</f>
        <v>$F275:$F279</v>
      </c>
      <c r="O275" s="84" t="s">
        <v>244</v>
      </c>
      <c r="P275" s="85">
        <v>1</v>
      </c>
      <c r="Q275" s="86" t="str">
        <f>C275</f>
        <v>Q9</v>
      </c>
      <c r="R275" s="86" t="str">
        <f>IF(ISBLANK(J275),"N","Y")</f>
        <v>N</v>
      </c>
      <c r="S275" s="87">
        <f>IF(ISBLANK(J275),"",J275)</f>
      </c>
      <c r="T275" s="88" t="str">
        <f>O275&amp;"-"&amp;P275&amp;"-"&amp;Q275</f>
        <v>Add-1-Q9</v>
      </c>
      <c r="W275" s="51" t="str">
        <f ca="1">CELL("address",S275)</f>
        <v>$S$275</v>
      </c>
    </row>
    <row r="276" spans="2:23" ht="23.25" customHeight="1">
      <c r="B276" s="81"/>
      <c r="C276" s="89"/>
      <c r="D276" s="469" t="s">
        <v>273</v>
      </c>
      <c r="E276" s="470"/>
      <c r="F276" s="137" t="s">
        <v>0</v>
      </c>
      <c r="G276" s="337" t="s">
        <v>256</v>
      </c>
      <c r="H276" s="337"/>
      <c r="I276" s="338"/>
      <c r="J276" s="465"/>
      <c r="K276" s="362"/>
      <c r="L276" s="83"/>
      <c r="M276" s="202"/>
      <c r="W276" s="51"/>
    </row>
    <row r="277" spans="2:23" ht="23.25" customHeight="1">
      <c r="B277" s="81"/>
      <c r="C277" s="89"/>
      <c r="D277" s="469"/>
      <c r="E277" s="470"/>
      <c r="F277" s="139" t="s">
        <v>6</v>
      </c>
      <c r="G277" s="337" t="s">
        <v>256</v>
      </c>
      <c r="H277" s="337"/>
      <c r="I277" s="338"/>
      <c r="J277" s="465"/>
      <c r="K277" s="362"/>
      <c r="L277" s="83"/>
      <c r="M277" s="202"/>
      <c r="W277" s="51"/>
    </row>
    <row r="278" spans="2:23" ht="23.25" customHeight="1">
      <c r="B278" s="81"/>
      <c r="C278" s="89"/>
      <c r="D278" s="469"/>
      <c r="E278" s="470"/>
      <c r="F278" s="139" t="s">
        <v>76</v>
      </c>
      <c r="G278" s="337" t="s">
        <v>256</v>
      </c>
      <c r="H278" s="337"/>
      <c r="I278" s="338"/>
      <c r="J278" s="465"/>
      <c r="K278" s="362"/>
      <c r="L278" s="83"/>
      <c r="M278" s="202"/>
      <c r="W278" s="51"/>
    </row>
    <row r="279" spans="2:23" ht="23.25" customHeight="1" thickBot="1">
      <c r="B279" s="81"/>
      <c r="C279" s="90"/>
      <c r="D279" s="473"/>
      <c r="E279" s="474"/>
      <c r="F279" s="138" t="s">
        <v>77</v>
      </c>
      <c r="G279" s="343" t="s">
        <v>256</v>
      </c>
      <c r="H279" s="343"/>
      <c r="I279" s="344"/>
      <c r="J279" s="466"/>
      <c r="K279" s="363"/>
      <c r="L279" s="83"/>
      <c r="M279" s="202"/>
      <c r="W279" s="51"/>
    </row>
    <row r="280" spans="2:23" ht="23.25" customHeight="1" thickBot="1">
      <c r="B280" s="81"/>
      <c r="C280" s="82" t="s">
        <v>253</v>
      </c>
      <c r="D280" s="180" t="s">
        <v>243</v>
      </c>
      <c r="E280" s="193" t="s">
        <v>255</v>
      </c>
      <c r="F280" s="136" t="s">
        <v>5</v>
      </c>
      <c r="G280" s="345" t="s">
        <v>256</v>
      </c>
      <c r="H280" s="345"/>
      <c r="I280" s="346"/>
      <c r="J280" s="464"/>
      <c r="K280" s="361"/>
      <c r="L280" s="83"/>
      <c r="M280" s="201">
        <v>5</v>
      </c>
      <c r="N280" s="53" t="str">
        <f>"$F"&amp;ROW($J280)&amp;":$F"&amp;(ROW($J280)+M280-1)</f>
        <v>$F280:$F284</v>
      </c>
      <c r="O280" s="84" t="s">
        <v>244</v>
      </c>
      <c r="P280" s="85">
        <v>1</v>
      </c>
      <c r="Q280" s="86" t="str">
        <f>C280</f>
        <v>Q10</v>
      </c>
      <c r="R280" s="86" t="str">
        <f>IF(ISBLANK(J280),"N","Y")</f>
        <v>N</v>
      </c>
      <c r="S280" s="87">
        <f>IF(ISBLANK(J280),"",J280)</f>
      </c>
      <c r="T280" s="88" t="str">
        <f>O280&amp;"-"&amp;P280&amp;"-"&amp;Q280</f>
        <v>Add-1-Q10</v>
      </c>
      <c r="W280" s="51" t="str">
        <f ca="1">CELL("address",S280)</f>
        <v>$S$280</v>
      </c>
    </row>
    <row r="281" spans="2:23" ht="23.25" customHeight="1">
      <c r="B281" s="81"/>
      <c r="C281" s="89"/>
      <c r="D281" s="469" t="s">
        <v>273</v>
      </c>
      <c r="E281" s="470"/>
      <c r="F281" s="137" t="s">
        <v>0</v>
      </c>
      <c r="G281" s="337" t="s">
        <v>256</v>
      </c>
      <c r="H281" s="337"/>
      <c r="I281" s="338"/>
      <c r="J281" s="465"/>
      <c r="K281" s="362"/>
      <c r="L281" s="83"/>
      <c r="M281" s="202"/>
      <c r="W281" s="51"/>
    </row>
    <row r="282" spans="2:23" ht="23.25" customHeight="1">
      <c r="B282" s="81"/>
      <c r="C282" s="89"/>
      <c r="D282" s="469"/>
      <c r="E282" s="470"/>
      <c r="F282" s="139" t="s">
        <v>6</v>
      </c>
      <c r="G282" s="337" t="s">
        <v>256</v>
      </c>
      <c r="H282" s="337"/>
      <c r="I282" s="338"/>
      <c r="J282" s="465"/>
      <c r="K282" s="362"/>
      <c r="L282" s="83"/>
      <c r="M282" s="202"/>
      <c r="W282" s="51"/>
    </row>
    <row r="283" spans="2:23" ht="23.25" customHeight="1">
      <c r="B283" s="81"/>
      <c r="C283" s="89"/>
      <c r="D283" s="469"/>
      <c r="E283" s="470"/>
      <c r="F283" s="139" t="s">
        <v>76</v>
      </c>
      <c r="G283" s="337" t="s">
        <v>256</v>
      </c>
      <c r="H283" s="337"/>
      <c r="I283" s="338"/>
      <c r="J283" s="465"/>
      <c r="K283" s="362"/>
      <c r="L283" s="83"/>
      <c r="M283" s="202"/>
      <c r="W283" s="51"/>
    </row>
    <row r="284" spans="2:23" ht="23.25" customHeight="1" thickBot="1">
      <c r="B284" s="147"/>
      <c r="C284" s="148"/>
      <c r="D284" s="471"/>
      <c r="E284" s="472"/>
      <c r="F284" s="318" t="s">
        <v>77</v>
      </c>
      <c r="G284" s="351" t="s">
        <v>256</v>
      </c>
      <c r="H284" s="351"/>
      <c r="I284" s="352"/>
      <c r="J284" s="467"/>
      <c r="K284" s="468"/>
      <c r="L284" s="83"/>
      <c r="M284" s="202"/>
      <c r="W284" s="51"/>
    </row>
  </sheetData>
  <sheetProtection/>
  <mergeCells count="430">
    <mergeCell ref="J155:J159"/>
    <mergeCell ref="K250:K254"/>
    <mergeCell ref="J240:J244"/>
    <mergeCell ref="K240:K244"/>
    <mergeCell ref="J245:J249"/>
    <mergeCell ref="K245:K249"/>
    <mergeCell ref="J222:J224"/>
    <mergeCell ref="K222:K224"/>
    <mergeCell ref="K235:K239"/>
    <mergeCell ref="J250:J254"/>
    <mergeCell ref="K179:K183"/>
    <mergeCell ref="J173:J177"/>
    <mergeCell ref="K173:K177"/>
    <mergeCell ref="J229:J231"/>
    <mergeCell ref="K229:K231"/>
    <mergeCell ref="J160:J164"/>
    <mergeCell ref="K193:K197"/>
    <mergeCell ref="K165:K169"/>
    <mergeCell ref="K200:K202"/>
    <mergeCell ref="J184:J188"/>
    <mergeCell ref="D212:E216"/>
    <mergeCell ref="J212:J216"/>
    <mergeCell ref="K212:K216"/>
    <mergeCell ref="K217:K221"/>
    <mergeCell ref="G215:I215"/>
    <mergeCell ref="G216:I216"/>
    <mergeCell ref="G217:I217"/>
    <mergeCell ref="G218:I218"/>
    <mergeCell ref="G219:I219"/>
    <mergeCell ref="G220:I220"/>
    <mergeCell ref="D246:E249"/>
    <mergeCell ref="K225:K227"/>
    <mergeCell ref="D229:E231"/>
    <mergeCell ref="G235:I235"/>
    <mergeCell ref="G236:I236"/>
    <mergeCell ref="G237:I237"/>
    <mergeCell ref="G238:I238"/>
    <mergeCell ref="G239:I239"/>
    <mergeCell ref="G247:I247"/>
    <mergeCell ref="D241:E244"/>
    <mergeCell ref="J1:K1"/>
    <mergeCell ref="J235:J239"/>
    <mergeCell ref="D206:E210"/>
    <mergeCell ref="J206:J210"/>
    <mergeCell ref="J217:J221"/>
    <mergeCell ref="K141:K148"/>
    <mergeCell ref="D225:E227"/>
    <mergeCell ref="J225:J227"/>
    <mergeCell ref="D217:E221"/>
    <mergeCell ref="K206:K210"/>
    <mergeCell ref="J270:J274"/>
    <mergeCell ref="K270:K274"/>
    <mergeCell ref="D271:E274"/>
    <mergeCell ref="J275:J279"/>
    <mergeCell ref="D276:E279"/>
    <mergeCell ref="G273:I273"/>
    <mergeCell ref="G274:I274"/>
    <mergeCell ref="G275:I275"/>
    <mergeCell ref="G276:I276"/>
    <mergeCell ref="G278:I278"/>
    <mergeCell ref="K255:K259"/>
    <mergeCell ref="D256:E259"/>
    <mergeCell ref="D251:E254"/>
    <mergeCell ref="G252:I252"/>
    <mergeCell ref="G253:I253"/>
    <mergeCell ref="G254:I254"/>
    <mergeCell ref="D222:E224"/>
    <mergeCell ref="D236:E239"/>
    <mergeCell ref="G246:I246"/>
    <mergeCell ref="J260:J264"/>
    <mergeCell ref="K260:K264"/>
    <mergeCell ref="D261:E264"/>
    <mergeCell ref="G225:I225"/>
    <mergeCell ref="G226:I226"/>
    <mergeCell ref="G227:I227"/>
    <mergeCell ref="G229:I229"/>
    <mergeCell ref="G230:I230"/>
    <mergeCell ref="G231:I231"/>
    <mergeCell ref="J255:J259"/>
    <mergeCell ref="J280:J284"/>
    <mergeCell ref="K280:K284"/>
    <mergeCell ref="D281:E284"/>
    <mergeCell ref="J265:J269"/>
    <mergeCell ref="K265:K269"/>
    <mergeCell ref="D266:E269"/>
    <mergeCell ref="K275:K279"/>
    <mergeCell ref="G266:I266"/>
    <mergeCell ref="G267:I267"/>
    <mergeCell ref="G268:I268"/>
    <mergeCell ref="D203:E205"/>
    <mergeCell ref="J203:J205"/>
    <mergeCell ref="K203:K205"/>
    <mergeCell ref="G259:I259"/>
    <mergeCell ref="G240:I240"/>
    <mergeCell ref="G241:I241"/>
    <mergeCell ref="C232:K232"/>
    <mergeCell ref="G202:I202"/>
    <mergeCell ref="G203:I203"/>
    <mergeCell ref="G204:I204"/>
    <mergeCell ref="G205:I205"/>
    <mergeCell ref="D200:E202"/>
    <mergeCell ref="J200:J202"/>
    <mergeCell ref="G200:I200"/>
    <mergeCell ref="G201:I201"/>
    <mergeCell ref="K184:K188"/>
    <mergeCell ref="D189:E191"/>
    <mergeCell ref="J189:J191"/>
    <mergeCell ref="K189:K191"/>
    <mergeCell ref="G184:I184"/>
    <mergeCell ref="D193:E197"/>
    <mergeCell ref="J193:J197"/>
    <mergeCell ref="G189:I189"/>
    <mergeCell ref="G185:I185"/>
    <mergeCell ref="G186:I186"/>
    <mergeCell ref="G187:I187"/>
    <mergeCell ref="G193:I193"/>
    <mergeCell ref="G194:I194"/>
    <mergeCell ref="G195:I195"/>
    <mergeCell ref="D184:E188"/>
    <mergeCell ref="G173:I173"/>
    <mergeCell ref="G174:I174"/>
    <mergeCell ref="G180:I180"/>
    <mergeCell ref="J179:J183"/>
    <mergeCell ref="G175:I175"/>
    <mergeCell ref="G176:I176"/>
    <mergeCell ref="G183:I183"/>
    <mergeCell ref="G182:I182"/>
    <mergeCell ref="D179:E183"/>
    <mergeCell ref="G179:I179"/>
    <mergeCell ref="J170:J172"/>
    <mergeCell ref="K170:K172"/>
    <mergeCell ref="G170:I170"/>
    <mergeCell ref="G171:I171"/>
    <mergeCell ref="G172:I172"/>
    <mergeCell ref="D173:E177"/>
    <mergeCell ref="G177:I177"/>
    <mergeCell ref="D170:E172"/>
    <mergeCell ref="G166:I166"/>
    <mergeCell ref="K150:K152"/>
    <mergeCell ref="E148:I148"/>
    <mergeCell ref="E145:I145"/>
    <mergeCell ref="E147:I147"/>
    <mergeCell ref="G150:I150"/>
    <mergeCell ref="G151:I151"/>
    <mergeCell ref="G152:I152"/>
    <mergeCell ref="E146:I146"/>
    <mergeCell ref="K155:K159"/>
    <mergeCell ref="J150:J152"/>
    <mergeCell ref="K160:K164"/>
    <mergeCell ref="J165:J169"/>
    <mergeCell ref="G157:I157"/>
    <mergeCell ref="G158:I158"/>
    <mergeCell ref="G159:I159"/>
    <mergeCell ref="G168:I168"/>
    <mergeCell ref="G162:I162"/>
    <mergeCell ref="G163:I163"/>
    <mergeCell ref="G164:I164"/>
    <mergeCell ref="G138:I138"/>
    <mergeCell ref="E144:I144"/>
    <mergeCell ref="D138:E140"/>
    <mergeCell ref="G161:I161"/>
    <mergeCell ref="J138:J140"/>
    <mergeCell ref="D160:E164"/>
    <mergeCell ref="E142:I142"/>
    <mergeCell ref="E143:I143"/>
    <mergeCell ref="G160:I160"/>
    <mergeCell ref="D150:E152"/>
    <mergeCell ref="J128:J132"/>
    <mergeCell ref="K133:K137"/>
    <mergeCell ref="J133:J137"/>
    <mergeCell ref="G134:I134"/>
    <mergeCell ref="G136:I136"/>
    <mergeCell ref="J115:J119"/>
    <mergeCell ref="K115:K119"/>
    <mergeCell ref="K122:K124"/>
    <mergeCell ref="G117:I117"/>
    <mergeCell ref="G119:I119"/>
    <mergeCell ref="J107:J109"/>
    <mergeCell ref="K107:K109"/>
    <mergeCell ref="D110:E114"/>
    <mergeCell ref="J110:J114"/>
    <mergeCell ref="G107:I107"/>
    <mergeCell ref="G108:I108"/>
    <mergeCell ref="G110:I110"/>
    <mergeCell ref="G109:I109"/>
    <mergeCell ref="G113:I113"/>
    <mergeCell ref="K110:K114"/>
    <mergeCell ref="D125:E127"/>
    <mergeCell ref="J125:J127"/>
    <mergeCell ref="K125:K127"/>
    <mergeCell ref="D122:E124"/>
    <mergeCell ref="J122:J124"/>
    <mergeCell ref="G125:I125"/>
    <mergeCell ref="O27:O29"/>
    <mergeCell ref="K82:K86"/>
    <mergeCell ref="D93:E97"/>
    <mergeCell ref="K87:K89"/>
    <mergeCell ref="F27:I27"/>
    <mergeCell ref="D31:E35"/>
    <mergeCell ref="J75:J77"/>
    <mergeCell ref="K75:K77"/>
    <mergeCell ref="D41:E45"/>
    <mergeCell ref="J53:J55"/>
    <mergeCell ref="S27:S29"/>
    <mergeCell ref="N27:N29"/>
    <mergeCell ref="D90:E92"/>
    <mergeCell ref="J90:J92"/>
    <mergeCell ref="K90:K92"/>
    <mergeCell ref="D82:E86"/>
    <mergeCell ref="D49:E51"/>
    <mergeCell ref="J49:J51"/>
    <mergeCell ref="K49:K51"/>
    <mergeCell ref="J87:J89"/>
    <mergeCell ref="M27:M29"/>
    <mergeCell ref="K56:K59"/>
    <mergeCell ref="J41:J45"/>
    <mergeCell ref="J31:J35"/>
    <mergeCell ref="K46:K48"/>
    <mergeCell ref="K53:K55"/>
    <mergeCell ref="K31:K35"/>
    <mergeCell ref="K36:K40"/>
    <mergeCell ref="J36:J40"/>
    <mergeCell ref="D66:E70"/>
    <mergeCell ref="R27:R29"/>
    <mergeCell ref="D104:E106"/>
    <mergeCell ref="J104:J106"/>
    <mergeCell ref="K104:K106"/>
    <mergeCell ref="D98:E102"/>
    <mergeCell ref="J98:J102"/>
    <mergeCell ref="K98:K102"/>
    <mergeCell ref="P27:P29"/>
    <mergeCell ref="Q27:Q29"/>
    <mergeCell ref="D87:E89"/>
    <mergeCell ref="B27:E27"/>
    <mergeCell ref="D36:E40"/>
    <mergeCell ref="W27:W29"/>
    <mergeCell ref="D79:E81"/>
    <mergeCell ref="J79:J81"/>
    <mergeCell ref="K79:K81"/>
    <mergeCell ref="D60:E64"/>
    <mergeCell ref="J60:J64"/>
    <mergeCell ref="K60:K64"/>
    <mergeCell ref="I23:K23"/>
    <mergeCell ref="C46:C48"/>
    <mergeCell ref="F46:I46"/>
    <mergeCell ref="J93:J97"/>
    <mergeCell ref="D71:E74"/>
    <mergeCell ref="D75:E77"/>
    <mergeCell ref="D53:E55"/>
    <mergeCell ref="D46:E48"/>
    <mergeCell ref="D56:E59"/>
    <mergeCell ref="K93:K97"/>
    <mergeCell ref="G33:I33"/>
    <mergeCell ref="G34:I34"/>
    <mergeCell ref="G35:I35"/>
    <mergeCell ref="K71:K74"/>
    <mergeCell ref="K66:K70"/>
    <mergeCell ref="K41:K45"/>
    <mergeCell ref="J66:J70"/>
    <mergeCell ref="J71:J74"/>
    <mergeCell ref="G54:I54"/>
    <mergeCell ref="G55:I55"/>
    <mergeCell ref="I19:K19"/>
    <mergeCell ref="I20:K20"/>
    <mergeCell ref="I21:K21"/>
    <mergeCell ref="I22:K22"/>
    <mergeCell ref="I24:K24"/>
    <mergeCell ref="G45:I45"/>
    <mergeCell ref="G37:I37"/>
    <mergeCell ref="G38:I38"/>
    <mergeCell ref="G31:I31"/>
    <mergeCell ref="G32:I32"/>
    <mergeCell ref="I17:K17"/>
    <mergeCell ref="I18:K18"/>
    <mergeCell ref="I6:K6"/>
    <mergeCell ref="I7:K7"/>
    <mergeCell ref="I8:K8"/>
    <mergeCell ref="I9:K9"/>
    <mergeCell ref="I15:K15"/>
    <mergeCell ref="I16:K16"/>
    <mergeCell ref="I13:K13"/>
    <mergeCell ref="I14:K14"/>
    <mergeCell ref="G36:I36"/>
    <mergeCell ref="G39:I39"/>
    <mergeCell ref="G40:I40"/>
    <mergeCell ref="G41:I41"/>
    <mergeCell ref="G47:I47"/>
    <mergeCell ref="F71:I74"/>
    <mergeCell ref="G67:I67"/>
    <mergeCell ref="G42:I42"/>
    <mergeCell ref="G43:I43"/>
    <mergeCell ref="G44:I44"/>
    <mergeCell ref="G70:I70"/>
    <mergeCell ref="G49:I49"/>
    <mergeCell ref="G50:I50"/>
    <mergeCell ref="G51:I51"/>
    <mergeCell ref="G53:I53"/>
    <mergeCell ref="G68:I68"/>
    <mergeCell ref="G69:I69"/>
    <mergeCell ref="G84:I84"/>
    <mergeCell ref="G85:I85"/>
    <mergeCell ref="G75:I75"/>
    <mergeCell ref="G76:I76"/>
    <mergeCell ref="G60:I60"/>
    <mergeCell ref="G61:I61"/>
    <mergeCell ref="G62:I62"/>
    <mergeCell ref="G63:I63"/>
    <mergeCell ref="G64:I64"/>
    <mergeCell ref="G66:I66"/>
    <mergeCell ref="G77:I77"/>
    <mergeCell ref="G79:I79"/>
    <mergeCell ref="G80:I80"/>
    <mergeCell ref="G81:I81"/>
    <mergeCell ref="G82:I82"/>
    <mergeCell ref="G83:I83"/>
    <mergeCell ref="G86:I86"/>
    <mergeCell ref="G87:I87"/>
    <mergeCell ref="G88:I88"/>
    <mergeCell ref="G89:I89"/>
    <mergeCell ref="G92:I92"/>
    <mergeCell ref="G93:I93"/>
    <mergeCell ref="G90:I90"/>
    <mergeCell ref="G91:I91"/>
    <mergeCell ref="D141:I141"/>
    <mergeCell ref="G102:I102"/>
    <mergeCell ref="G104:I104"/>
    <mergeCell ref="G105:I105"/>
    <mergeCell ref="G106:I106"/>
    <mergeCell ref="G96:I96"/>
    <mergeCell ref="G126:I126"/>
    <mergeCell ref="G127:I127"/>
    <mergeCell ref="G111:I111"/>
    <mergeCell ref="G112:I112"/>
    <mergeCell ref="G115:I115"/>
    <mergeCell ref="G116:I116"/>
    <mergeCell ref="D115:E119"/>
    <mergeCell ref="G94:I94"/>
    <mergeCell ref="G95:I95"/>
    <mergeCell ref="G98:I98"/>
    <mergeCell ref="G99:I99"/>
    <mergeCell ref="G130:I130"/>
    <mergeCell ref="D128:E132"/>
    <mergeCell ref="G132:I132"/>
    <mergeCell ref="G97:I97"/>
    <mergeCell ref="G100:I100"/>
    <mergeCell ref="G101:I101"/>
    <mergeCell ref="D107:E109"/>
    <mergeCell ref="G128:I128"/>
    <mergeCell ref="G118:I118"/>
    <mergeCell ref="G114:I114"/>
    <mergeCell ref="K128:K132"/>
    <mergeCell ref="K138:K140"/>
    <mergeCell ref="D133:E137"/>
    <mergeCell ref="G214:I214"/>
    <mergeCell ref="G191:I191"/>
    <mergeCell ref="G224:I224"/>
    <mergeCell ref="G131:I131"/>
    <mergeCell ref="D165:E169"/>
    <mergeCell ref="D155:E159"/>
    <mergeCell ref="G155:I155"/>
    <mergeCell ref="E16:G16"/>
    <mergeCell ref="E19:G19"/>
    <mergeCell ref="E20:G20"/>
    <mergeCell ref="G242:I242"/>
    <mergeCell ref="G129:I129"/>
    <mergeCell ref="G181:I181"/>
    <mergeCell ref="G122:I122"/>
    <mergeCell ref="G156:I156"/>
    <mergeCell ref="G123:I123"/>
    <mergeCell ref="G124:I124"/>
    <mergeCell ref="G263:I263"/>
    <mergeCell ref="G248:I248"/>
    <mergeCell ref="G188:I188"/>
    <mergeCell ref="G209:I209"/>
    <mergeCell ref="G210:I210"/>
    <mergeCell ref="G190:I190"/>
    <mergeCell ref="G212:I212"/>
    <mergeCell ref="G255:I255"/>
    <mergeCell ref="G256:I256"/>
    <mergeCell ref="G257:I257"/>
    <mergeCell ref="E11:G11"/>
    <mergeCell ref="E12:G12"/>
    <mergeCell ref="G196:I196"/>
    <mergeCell ref="G197:I197"/>
    <mergeCell ref="E13:G13"/>
    <mergeCell ref="E14:G14"/>
    <mergeCell ref="E15:G15"/>
    <mergeCell ref="E21:G21"/>
    <mergeCell ref="E22:G22"/>
    <mergeCell ref="G140:I140"/>
    <mergeCell ref="G283:I283"/>
    <mergeCell ref="G280:I280"/>
    <mergeCell ref="G281:I281"/>
    <mergeCell ref="G269:I269"/>
    <mergeCell ref="G264:I264"/>
    <mergeCell ref="G265:I265"/>
    <mergeCell ref="G277:I277"/>
    <mergeCell ref="G270:I270"/>
    <mergeCell ref="G271:I271"/>
    <mergeCell ref="G272:I272"/>
    <mergeCell ref="G284:I284"/>
    <mergeCell ref="E6:G6"/>
    <mergeCell ref="E7:G7"/>
    <mergeCell ref="E8:G8"/>
    <mergeCell ref="E9:G9"/>
    <mergeCell ref="E10:G10"/>
    <mergeCell ref="G279:I279"/>
    <mergeCell ref="E17:G17"/>
    <mergeCell ref="E18:G18"/>
    <mergeCell ref="G282:I282"/>
    <mergeCell ref="E23:G23"/>
    <mergeCell ref="E24:G24"/>
    <mergeCell ref="G260:I260"/>
    <mergeCell ref="G261:I261"/>
    <mergeCell ref="G258:I258"/>
    <mergeCell ref="G249:I249"/>
    <mergeCell ref="G250:I250"/>
    <mergeCell ref="G251:I251"/>
    <mergeCell ref="G213:I213"/>
    <mergeCell ref="G139:I139"/>
    <mergeCell ref="G262:I262"/>
    <mergeCell ref="G243:I243"/>
    <mergeCell ref="G206:I206"/>
    <mergeCell ref="G207:I207"/>
    <mergeCell ref="G208:I208"/>
    <mergeCell ref="G223:I223"/>
    <mergeCell ref="G244:I244"/>
    <mergeCell ref="G245:I245"/>
    <mergeCell ref="G221:I221"/>
    <mergeCell ref="G222:I222"/>
  </mergeCells>
  <conditionalFormatting sqref="F31:I31 F36:I36 F41:I41 F60:I60 F66:I66 F93:I93 F98:I98 F90:I90 F110:I110 F115:I115 F128:I128 F155:I155 F160:I160 F173:I173 F179:I179 F184:I184 F193:I193 F206:I206 F212:I212 F217:I217 F235:I235 F240:I240 F245:I245 F250:I250 F255:I255 F260:I260 F265:I265 F270:I270 F275:I275 F280:I280 F49:I49 F53:I53 F75:I75 F79:I79 F87:I87 F104:I104 F107:I107 F122:I122 F125:I125 F138:I138 F150:I150 F170:I170 F189:I189 F200:I200 F203:I203 F222:I222 F225:I225 F229:I229">
    <cfRule type="expression" priority="1" dxfId="6" stopIfTrue="1">
      <formula>$F31=$J31</formula>
    </cfRule>
  </conditionalFormatting>
  <conditionalFormatting sqref="F32:I32 F37:I37 F42:I42 F61:I61 F67:I67 F94:I94 F99:I99 F91:I91 F111:I111 F116:I116 F129:I129 F156:I156 F161:I161 F174:I174 F180:I180 F185:I185 F194:I194 F207:I207 F213:I213 F218:I218 F236:I236 F241:I241 F246:I246 F251:I251 F256:I256 F261:I261 F266:I266 F271:I271 F276:I276 F281:I281 F50:I50 F54:I54 F76:I76 F80:I80 F88:I88 F105:I105 F108:I108 F123:I123 F126:I126 F139:I139 F151:I151 F171:I171 F190:I190 F201:I201 F204:I204 F223:I223 F226:I226 F230:I230">
    <cfRule type="expression" priority="2" dxfId="0" stopIfTrue="1">
      <formula>$F32=$J31</formula>
    </cfRule>
  </conditionalFormatting>
  <conditionalFormatting sqref="F33:I33 F38:I38 F43:I43 F62:I62 F68:I68 F95:I95 F100:I100 F92:I92 F112:I112 F117:I117 F130:I130 F157:I157 F162:I162 F175:I175 F181:I181 F186:I186 F195:I195 F208:I208 F214:I214 F219:I219 F237:I237 F242:I242 F247:I247 F252:I252 F257:I257 F262:I262 F267:I267 F272:I272 F277:I277 F282:I282 F51:I51 F55:I55 F77:I77 F81:I81 F89:I89 F106:I106 F109:I109 F124:I124 F127:I127 F140:I140 F152:I152 F172:I172 F191:I191 F202:I202 F205:I205 F224:I224 F227:I227 F231:I231">
    <cfRule type="expression" priority="3" dxfId="0" stopIfTrue="1">
      <formula>$F33=$J31</formula>
    </cfRule>
  </conditionalFormatting>
  <conditionalFormatting sqref="F34:I34 F39:I39 F44:I44 F63:I63 F69:I69 F96:I96 F101:I101 F113:I113 F118:I118 F131:I131 F158:I158 F163:I163 F176:I176 F182:I182 F187:I187 F196:I196 F209:I209 F215:I215 F220:I220 F238:I238 F243:I243 F248:I248 F253:I253 F258:I258 F263:I263 F268:I268 F273:I273 F278:I278 F283:I283">
    <cfRule type="expression" priority="4" dxfId="0" stopIfTrue="1">
      <formula>$F34=$J31</formula>
    </cfRule>
  </conditionalFormatting>
  <conditionalFormatting sqref="F35:I35 F40:I40 F45:I45 F64:I64 F70:I70 F97:I97 F102:I102 F114:I114 F119:I119 F132:I132 F159:I159 F164:I164 F177:I177 F183:I183 F188:I188 F197:I197 F210:I210 F216:I216 F221:I221 F239:I239 F244:I244 F249:I249 F254:I254 F259:I259 F264:I264 F269:I269 F274:I274 F279:I279 F284:I284">
    <cfRule type="expression" priority="5" dxfId="0" stopIfTrue="1">
      <formula>$F35=$J31</formula>
    </cfRule>
  </conditionalFormatting>
  <conditionalFormatting sqref="E142:E148">
    <cfRule type="expression" priority="6" dxfId="0" stopIfTrue="1">
      <formula>$S142=TRUE</formula>
    </cfRule>
  </conditionalFormatting>
  <dataValidations count="6">
    <dataValidation type="list" allowBlank="1" showInputMessage="1" showErrorMessage="1" sqref="J79:J81 J66:J69 J75:J77 J229:J231 J193:J197 J104:J119 J122:J132 J49:J51 J179:J191 J200:J210 J212:J227 J31:J45 J155:J164 J170:J177 J235:J284 J87:J102 J138:J141 J150:J152 J53:J55 J60:J64">
      <formula1>INDIRECT($N79)</formula1>
    </dataValidation>
    <dataValidation type="list" allowBlank="1" showInputMessage="1" showErrorMessage="1" sqref="G166:H166">
      <formula1>$AB$154:$AB$161</formula1>
    </dataValidation>
    <dataValidation type="list" showInputMessage="1" showErrorMessage="1" sqref="G47:I47">
      <formula1>$AB$46:$AB$57</formula1>
    </dataValidation>
    <dataValidation allowBlank="1" showInputMessage="1" showErrorMessage="1" imeMode="off" sqref="E9 E15:E16 E13"/>
    <dataValidation type="list" allowBlank="1" showInputMessage="1" showErrorMessage="1" sqref="E14:G14">
      <formula1>$O$17:$O$22</formula1>
    </dataValidation>
    <dataValidation errorStyle="warning" allowBlank="1" showInputMessage="1" showErrorMessage="1" error="半角での入力をお願いします" imeMode="off" sqref="E24:G24"/>
  </dataValidations>
  <hyperlinks>
    <hyperlink ref="E16" r:id="rId1" display="https://www.disco.co.jp/jp/"/>
  </hyperlinks>
  <printOptions horizontalCentered="1"/>
  <pageMargins left="0.35433070866141736" right="0.2755905511811024" top="0.2362204724409449" bottom="0.31496062992125984" header="0.1968503937007874" footer="0.1968503937007874"/>
  <pageSetup fitToHeight="0" fitToWidth="1" horizontalDpi="1200" verticalDpi="1200" orientation="portrait" paperSize="9" scale="71" r:id="rId5"/>
  <headerFooter>
    <oddFooter>&amp;L&amp;"Arial Unicode MS,標準"&amp;10SCBC-VER1J&amp;C&amp;"Arial Unicode MS,標準"&amp;P/&amp;N&amp;R&amp;"Arial Unicode MS,標準"&amp;10Copyright 2014(c) JEITA  All rights reserved.</oddFooter>
  </headerFooter>
  <rowBreaks count="5" manualBreakCount="5">
    <brk id="64" max="11" man="1"/>
    <brk id="119" max="11" man="1"/>
    <brk id="169" max="11" man="1"/>
    <brk id="210" max="11" man="1"/>
    <brk id="232" max="11" man="1"/>
  </rowBreaks>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O151"/>
  <sheetViews>
    <sheetView view="pageBreakPreview" zoomScale="70" zoomScaleNormal="75" zoomScaleSheetLayoutView="70" zoomScalePageLayoutView="0" workbookViewId="0" topLeftCell="A79">
      <selection activeCell="F122" sqref="F122"/>
    </sheetView>
  </sheetViews>
  <sheetFormatPr defaultColWidth="9.140625" defaultRowHeight="15"/>
  <cols>
    <col min="1" max="1" width="15.421875" style="1" customWidth="1"/>
    <col min="2" max="2" width="34.7109375" style="0" customWidth="1"/>
    <col min="3" max="3" width="21.28125" style="0" hidden="1" customWidth="1"/>
    <col min="4" max="4" width="42.8515625" style="0" customWidth="1"/>
    <col min="5" max="5" width="29.140625" style="0" customWidth="1"/>
    <col min="6" max="6" width="17.7109375" style="121" customWidth="1"/>
    <col min="7" max="11" width="5.7109375" style="0" customWidth="1"/>
    <col min="13" max="13" width="0.71875" style="0" customWidth="1"/>
    <col min="14" max="14" width="3.421875" style="121" customWidth="1"/>
    <col min="15" max="15" width="3.421875" style="121" hidden="1" customWidth="1"/>
  </cols>
  <sheetData>
    <row r="1" ht="13.5">
      <c r="A1" s="10" t="s">
        <v>55</v>
      </c>
    </row>
    <row r="2" spans="1:4" ht="22.5" customHeight="1">
      <c r="A2" s="130" t="s">
        <v>193</v>
      </c>
      <c r="C2" s="6"/>
      <c r="D2" s="7"/>
    </row>
    <row r="3" spans="1:4" ht="15.75" thickBot="1">
      <c r="A3"/>
      <c r="C3" s="6"/>
      <c r="D3" s="7" t="s">
        <v>178</v>
      </c>
    </row>
    <row r="4" spans="1:5" ht="15">
      <c r="A4" s="14" t="s">
        <v>172</v>
      </c>
      <c r="B4" s="15"/>
      <c r="C4" s="15"/>
      <c r="D4" s="313" t="s">
        <v>414</v>
      </c>
      <c r="E4" t="s">
        <v>174</v>
      </c>
    </row>
    <row r="5" spans="1:5" ht="15">
      <c r="A5" s="28" t="s">
        <v>39</v>
      </c>
      <c r="B5" s="12"/>
      <c r="C5" s="12"/>
      <c r="D5" s="314" t="str">
        <f>QUESTIONNAIRE!E1</f>
        <v>入力完了</v>
      </c>
      <c r="E5" t="s">
        <v>174</v>
      </c>
    </row>
    <row r="6" spans="1:5" ht="30.75" customHeight="1" thickBot="1">
      <c r="A6" s="29"/>
      <c r="B6" s="21" t="s">
        <v>176</v>
      </c>
      <c r="C6" s="16"/>
      <c r="D6" s="315" t="str">
        <f>QUESTIONNAIRE!M2</f>
        <v>I-1-Q1,Q2,Q3,Q3a,Q4,   I-2-Q1,Q2,   I-3-Q1,Q2,   I-4-Q1,Q2,Q3,Q4,Q5,   I-5-Q1,Q2,Q3,Q4,   II-1-Q1,Q2,Q3,Q4,   II-2-Q1,   III-1-Q1,Q2,Q3a,Q4,Q5,   III-2-Q1,Q2,Q3,   III-3-Q1,   IV-1-Q1,Q2,Q3,   IV-2-Q1,Q2,Q3,Q4,   IV-3-Q1</v>
      </c>
      <c r="E6" t="s">
        <v>174</v>
      </c>
    </row>
    <row r="7" spans="1:5" ht="15">
      <c r="A7" s="17" t="s">
        <v>52</v>
      </c>
      <c r="B7" s="18" t="s">
        <v>63</v>
      </c>
      <c r="C7" s="15"/>
      <c r="D7" s="218" t="s">
        <v>277</v>
      </c>
      <c r="E7" t="s">
        <v>62</v>
      </c>
    </row>
    <row r="8" spans="1:5" ht="15">
      <c r="A8" s="19"/>
      <c r="B8" s="8" t="s">
        <v>64</v>
      </c>
      <c r="C8" s="9"/>
      <c r="D8" s="219" t="s">
        <v>570</v>
      </c>
      <c r="E8" t="s">
        <v>62</v>
      </c>
    </row>
    <row r="9" spans="1:5" ht="15">
      <c r="A9" s="19"/>
      <c r="B9" s="8" t="s">
        <v>50</v>
      </c>
      <c r="C9" s="9"/>
      <c r="D9" s="219" t="s">
        <v>572</v>
      </c>
      <c r="E9" t="s">
        <v>62</v>
      </c>
    </row>
    <row r="10" spans="1:5" ht="15.75" thickBot="1">
      <c r="A10" s="20"/>
      <c r="B10" s="21" t="s">
        <v>51</v>
      </c>
      <c r="C10" s="16"/>
      <c r="D10" s="220" t="s">
        <v>571</v>
      </c>
      <c r="E10" t="s">
        <v>62</v>
      </c>
    </row>
    <row r="11" spans="1:5" ht="15">
      <c r="A11" s="17" t="s">
        <v>53</v>
      </c>
      <c r="B11" s="18" t="s">
        <v>49</v>
      </c>
      <c r="C11" s="15"/>
      <c r="D11" s="221" t="s">
        <v>573</v>
      </c>
      <c r="E11" t="s">
        <v>62</v>
      </c>
    </row>
    <row r="12" spans="1:5" ht="15">
      <c r="A12" s="19"/>
      <c r="B12" s="8" t="s">
        <v>48</v>
      </c>
      <c r="C12" s="9"/>
      <c r="D12" s="219" t="s">
        <v>574</v>
      </c>
      <c r="E12" t="s">
        <v>62</v>
      </c>
    </row>
    <row r="13" spans="1:5" ht="15">
      <c r="A13" s="19"/>
      <c r="B13" s="9" t="s">
        <v>128</v>
      </c>
      <c r="C13" s="9"/>
      <c r="D13" s="219" t="s">
        <v>575</v>
      </c>
      <c r="E13" t="s">
        <v>62</v>
      </c>
    </row>
    <row r="14" spans="1:7" ht="15">
      <c r="A14" s="19"/>
      <c r="B14" s="9" t="s">
        <v>129</v>
      </c>
      <c r="C14" s="9"/>
      <c r="D14" s="219" t="s">
        <v>129</v>
      </c>
      <c r="E14" t="s">
        <v>62</v>
      </c>
      <c r="G14" s="141" t="s">
        <v>215</v>
      </c>
    </row>
    <row r="15" spans="1:9" ht="15">
      <c r="A15" s="19"/>
      <c r="B15" s="9" t="s">
        <v>125</v>
      </c>
      <c r="C15" s="9"/>
      <c r="D15" s="219" t="s">
        <v>125</v>
      </c>
      <c r="E15" t="s">
        <v>62</v>
      </c>
      <c r="H15" s="143" t="s">
        <v>203</v>
      </c>
      <c r="I15" s="115"/>
    </row>
    <row r="16" spans="1:9" ht="15">
      <c r="A16" s="19"/>
      <c r="B16" s="8" t="s">
        <v>57</v>
      </c>
      <c r="C16" s="9"/>
      <c r="D16" s="219" t="s">
        <v>563</v>
      </c>
      <c r="E16" t="s">
        <v>62</v>
      </c>
      <c r="H16" s="144" t="s">
        <v>204</v>
      </c>
      <c r="I16" s="115"/>
    </row>
    <row r="17" spans="1:9" ht="15">
      <c r="A17" s="19"/>
      <c r="B17" s="8" t="s">
        <v>58</v>
      </c>
      <c r="C17" s="9"/>
      <c r="D17" s="219" t="s">
        <v>58</v>
      </c>
      <c r="E17" t="s">
        <v>62</v>
      </c>
      <c r="H17" s="144" t="s">
        <v>205</v>
      </c>
      <c r="I17" s="115"/>
    </row>
    <row r="18" spans="1:9" ht="15">
      <c r="A18" s="19"/>
      <c r="B18" s="8" t="s">
        <v>59</v>
      </c>
      <c r="C18" s="9"/>
      <c r="D18" s="219" t="s">
        <v>59</v>
      </c>
      <c r="E18" t="s">
        <v>62</v>
      </c>
      <c r="H18" s="144" t="s">
        <v>206</v>
      </c>
      <c r="I18" s="115"/>
    </row>
    <row r="19" spans="1:9" ht="15">
      <c r="A19" s="19"/>
      <c r="B19" s="8" t="s">
        <v>60</v>
      </c>
      <c r="C19" s="9"/>
      <c r="D19" s="219" t="s">
        <v>60</v>
      </c>
      <c r="E19" t="s">
        <v>62</v>
      </c>
      <c r="H19" s="144" t="s">
        <v>207</v>
      </c>
      <c r="I19" s="115"/>
    </row>
    <row r="20" spans="1:9" ht="15">
      <c r="A20" s="19"/>
      <c r="B20" s="8" t="s">
        <v>61</v>
      </c>
      <c r="C20" s="9"/>
      <c r="D20" s="219" t="s">
        <v>61</v>
      </c>
      <c r="E20" t="s">
        <v>62</v>
      </c>
      <c r="H20" s="144" t="s">
        <v>208</v>
      </c>
      <c r="I20" s="115"/>
    </row>
    <row r="21" spans="1:9" ht="15">
      <c r="A21" s="19"/>
      <c r="B21" s="8" t="s">
        <v>126</v>
      </c>
      <c r="C21" s="9"/>
      <c r="D21" s="219" t="s">
        <v>126</v>
      </c>
      <c r="E21" t="s">
        <v>62</v>
      </c>
      <c r="H21" s="144" t="s">
        <v>209</v>
      </c>
      <c r="I21" s="115"/>
    </row>
    <row r="22" spans="1:9" ht="15.75" thickBot="1">
      <c r="A22" s="20"/>
      <c r="B22" s="21" t="s">
        <v>127</v>
      </c>
      <c r="C22" s="16"/>
      <c r="D22" s="222" t="s">
        <v>127</v>
      </c>
      <c r="E22" t="s">
        <v>62</v>
      </c>
      <c r="H22" s="144" t="s">
        <v>210</v>
      </c>
      <c r="I22" s="115"/>
    </row>
    <row r="23" spans="1:9" ht="15">
      <c r="A23" s="17" t="s">
        <v>54</v>
      </c>
      <c r="B23" s="18" t="s">
        <v>29</v>
      </c>
      <c r="C23" s="15"/>
      <c r="D23" s="38" t="str">
        <f>IF(ISBLANK(QUESTIONNAIRE!E6),"",QUESTIONNAIRE!E6)</f>
        <v>(株)ディスコ</v>
      </c>
      <c r="E23" t="s">
        <v>175</v>
      </c>
      <c r="H23" s="144" t="s">
        <v>211</v>
      </c>
      <c r="I23" s="115"/>
    </row>
    <row r="24" spans="1:9" ht="15">
      <c r="A24" s="19"/>
      <c r="B24" s="8" t="s">
        <v>32</v>
      </c>
      <c r="C24" s="9"/>
      <c r="D24" s="39" t="str">
        <f>IF(ISBLANK(QUESTIONNAIRE!E7),"",QUESTIONNAIRE!E7)</f>
        <v>桑畑工場</v>
      </c>
      <c r="E24" t="s">
        <v>175</v>
      </c>
      <c r="H24" s="144" t="s">
        <v>221</v>
      </c>
      <c r="I24" s="115"/>
    </row>
    <row r="25" spans="1:9" ht="15">
      <c r="A25" s="19"/>
      <c r="B25" s="8" t="s">
        <v>31</v>
      </c>
      <c r="C25" s="9"/>
      <c r="D25" s="39" t="str">
        <f>IF(ISBLANK(QUESTIONNAIRE!E8),"",QUESTIONNAIRE!E8)</f>
        <v>日本</v>
      </c>
      <c r="E25" t="s">
        <v>175</v>
      </c>
      <c r="H25" s="144" t="s">
        <v>212</v>
      </c>
      <c r="I25" s="115"/>
    </row>
    <row r="26" spans="1:9" ht="15">
      <c r="A26" s="19"/>
      <c r="B26" s="8" t="s">
        <v>33</v>
      </c>
      <c r="C26" s="9"/>
      <c r="D26" s="39" t="str">
        <f>IF(ISBLANK(QUESTIONNAIRE!E9),"",QUESTIONNAIRE!E9)</f>
        <v>737-0161</v>
      </c>
      <c r="E26" t="s">
        <v>175</v>
      </c>
      <c r="H26" s="144" t="s">
        <v>213</v>
      </c>
      <c r="I26" s="115"/>
    </row>
    <row r="27" spans="1:5" ht="15">
      <c r="A27" s="19"/>
      <c r="B27" s="8" t="s">
        <v>34</v>
      </c>
      <c r="C27" s="9"/>
      <c r="D27" s="39" t="str">
        <f>IF(ISBLANK(QUESTIONNAIRE!E10),"",QUESTIONNAIRE!E10)</f>
        <v>広島県</v>
      </c>
      <c r="E27" t="s">
        <v>175</v>
      </c>
    </row>
    <row r="28" spans="1:5" ht="15">
      <c r="A28" s="19"/>
      <c r="B28" s="8" t="s">
        <v>35</v>
      </c>
      <c r="C28" s="9"/>
      <c r="D28" s="39" t="str">
        <f>IF(ISBLANK(QUESTIONNAIRE!E11),"",QUESTIONNAIRE!E11)</f>
        <v>呉市</v>
      </c>
      <c r="E28" t="s">
        <v>175</v>
      </c>
    </row>
    <row r="29" spans="1:5" ht="15">
      <c r="A29" s="19"/>
      <c r="B29" s="8" t="s">
        <v>36</v>
      </c>
      <c r="C29" s="9"/>
      <c r="D29" s="39" t="str">
        <f>IF(ISBLANK(QUESTIONNAIRE!E12),"",QUESTIONNAIRE!E12)</f>
        <v>郷原町4010-1</v>
      </c>
      <c r="E29" t="s">
        <v>175</v>
      </c>
    </row>
    <row r="30" spans="1:5" ht="15">
      <c r="A30" s="19"/>
      <c r="B30" s="8" t="s">
        <v>37</v>
      </c>
      <c r="C30" s="9"/>
      <c r="D30" s="39" t="str">
        <f>IF(ISBLANK(QUESTIONNAIRE!E13),"",QUESTIONNAIRE!E13)</f>
        <v>0823-72-1010</v>
      </c>
      <c r="E30" t="s">
        <v>175</v>
      </c>
    </row>
    <row r="31" spans="1:5" ht="15">
      <c r="A31" s="19"/>
      <c r="B31" s="8" t="s">
        <v>38</v>
      </c>
      <c r="C31" s="9"/>
      <c r="D31" s="39" t="str">
        <f>IF(ISBLANK(QUESTIONNAIRE!E14),"",QUESTIONNAIRE!E14)</f>
        <v>e) 1001-5000人</v>
      </c>
      <c r="E31" t="s">
        <v>175</v>
      </c>
    </row>
    <row r="32" spans="1:5" ht="15">
      <c r="A32" s="19"/>
      <c r="B32" s="8" t="s">
        <v>120</v>
      </c>
      <c r="C32" s="9"/>
      <c r="D32" s="39" t="str">
        <f>IF(ISBLANK(QUESTIONNAIRE!E15),"",QUESTIONNAIRE!E15)</f>
        <v>精密加工装置
精密加工ツール［ブレード、ホイール］</v>
      </c>
      <c r="E32" t="s">
        <v>175</v>
      </c>
    </row>
    <row r="33" spans="1:5" ht="15">
      <c r="A33" s="19"/>
      <c r="B33" t="s">
        <v>30</v>
      </c>
      <c r="C33" s="9"/>
      <c r="D33" s="39" t="str">
        <f>IF(ISBLANK(QUESTIONNAIRE!E16),"",QUESTIONNAIRE!E16)</f>
        <v>https://www.disco.co.jp/jp/</v>
      </c>
      <c r="E33" t="s">
        <v>175</v>
      </c>
    </row>
    <row r="34" spans="1:5" ht="15">
      <c r="A34" s="114" t="s">
        <v>181</v>
      </c>
      <c r="B34" s="483" t="s">
        <v>557</v>
      </c>
      <c r="C34" s="484"/>
      <c r="D34" s="275">
        <f>IF(ISBLANK(QUESTIONNAIRE!E17),"",QUESTIONNAIRE!E17)</f>
      </c>
      <c r="E34" t="s">
        <v>175</v>
      </c>
    </row>
    <row r="35" spans="1:5" ht="15">
      <c r="A35" s="114" t="s">
        <v>181</v>
      </c>
      <c r="B35" s="483" t="s">
        <v>558</v>
      </c>
      <c r="C35" s="484"/>
      <c r="D35" s="275">
        <f>IF(ISBLANK(QUESTIONNAIRE!E18),"",QUESTIONNAIRE!E18)</f>
      </c>
      <c r="E35" t="s">
        <v>175</v>
      </c>
    </row>
    <row r="36" spans="1:9" ht="15">
      <c r="A36" s="114" t="s">
        <v>181</v>
      </c>
      <c r="B36" s="483" t="s">
        <v>559</v>
      </c>
      <c r="C36" s="484"/>
      <c r="D36" s="275">
        <f>IF(ISBLANK(QUESTIONNAIRE!E19),"",QUESTIONNAIRE!E19)</f>
      </c>
      <c r="E36" t="s">
        <v>175</v>
      </c>
      <c r="H36" s="1"/>
      <c r="I36" s="1"/>
    </row>
    <row r="37" spans="1:9" ht="15">
      <c r="A37" s="114" t="s">
        <v>181</v>
      </c>
      <c r="B37" s="483" t="s">
        <v>560</v>
      </c>
      <c r="C37" s="484"/>
      <c r="D37" s="275">
        <f>IF(ISBLANK(QUESTIONNAIRE!E20),"",QUESTIONNAIRE!E20)</f>
      </c>
      <c r="E37" t="s">
        <v>175</v>
      </c>
      <c r="H37" s="146"/>
      <c r="I37" s="1"/>
    </row>
    <row r="38" spans="1:9" ht="15">
      <c r="A38" s="114" t="s">
        <v>181</v>
      </c>
      <c r="B38" s="483" t="s">
        <v>561</v>
      </c>
      <c r="C38" s="484"/>
      <c r="D38" s="275">
        <f>IF(ISBLANK(QUESTIONNAIRE!E21),"",QUESTIONNAIRE!E21)</f>
      </c>
      <c r="E38" t="s">
        <v>175</v>
      </c>
      <c r="H38" s="146"/>
      <c r="I38" s="1"/>
    </row>
    <row r="39" spans="1:9" ht="15">
      <c r="A39" s="114" t="s">
        <v>181</v>
      </c>
      <c r="B39" s="483" t="s">
        <v>562</v>
      </c>
      <c r="C39" s="484"/>
      <c r="D39" s="275">
        <f>IF(ISBLANK(QUESTIONNAIRE!E22),"",QUESTIONNAIRE!E22)</f>
      </c>
      <c r="E39" t="s">
        <v>175</v>
      </c>
      <c r="H39" s="146"/>
      <c r="I39" s="1"/>
    </row>
    <row r="40" spans="1:9" ht="15">
      <c r="A40" s="19"/>
      <c r="B40" s="8" t="s">
        <v>415</v>
      </c>
      <c r="C40" s="9"/>
      <c r="D40" s="39" t="str">
        <f>IF(ISBLANK(QUESTIONNAIRE!E23),"",QUESTIONNAIRE!E23)</f>
        <v>総務部　BCM推進チーム</v>
      </c>
      <c r="E40" t="s">
        <v>175</v>
      </c>
      <c r="H40" s="146"/>
      <c r="I40" s="1"/>
    </row>
    <row r="41" spans="1:5" ht="15.75" thickBot="1">
      <c r="A41" s="20"/>
      <c r="B41" s="21" t="s">
        <v>56</v>
      </c>
      <c r="C41" s="16"/>
      <c r="D41" s="274">
        <f>IF(ISBLANK(QUESTIONNAIRE!E24),"",QUESTIONNAIRE!E24)</f>
        <v>45383</v>
      </c>
      <c r="E41" t="s">
        <v>175</v>
      </c>
    </row>
    <row r="42" spans="6:15" s="11" customFormat="1" ht="13.5">
      <c r="F42" s="120"/>
      <c r="N42" s="120"/>
      <c r="O42" s="120"/>
    </row>
    <row r="43" spans="2:15" s="11" customFormat="1" ht="13.5">
      <c r="B43" s="6" t="s">
        <v>274</v>
      </c>
      <c r="D43" s="330" t="s">
        <v>550</v>
      </c>
      <c r="F43" s="120"/>
      <c r="N43" s="120"/>
      <c r="O43" s="120"/>
    </row>
    <row r="44" spans="2:15" s="11" customFormat="1" ht="5.25" customHeight="1">
      <c r="B44" s="6"/>
      <c r="C44" s="37"/>
      <c r="D44" s="1"/>
      <c r="F44" s="120"/>
      <c r="N44" s="120"/>
      <c r="O44" s="120"/>
    </row>
    <row r="45" spans="2:15" s="11" customFormat="1" ht="14.25" thickBot="1">
      <c r="B45" s="22"/>
      <c r="C45" s="1"/>
      <c r="D45" s="7" t="s">
        <v>178</v>
      </c>
      <c r="E45" s="7" t="s">
        <v>275</v>
      </c>
      <c r="F45" s="120"/>
      <c r="G45" s="481" t="s">
        <v>189</v>
      </c>
      <c r="H45" s="482"/>
      <c r="I45" s="482"/>
      <c r="J45" s="482"/>
      <c r="K45" s="482"/>
      <c r="L45" s="119" t="s">
        <v>188</v>
      </c>
      <c r="M45" s="117"/>
      <c r="N45" s="120"/>
      <c r="O45" s="120"/>
    </row>
    <row r="46" spans="1:15" s="13" customFormat="1" ht="13.5" customHeight="1" thickBot="1">
      <c r="A46" s="183"/>
      <c r="B46" s="31" t="s">
        <v>173</v>
      </c>
      <c r="C46" s="32" t="s">
        <v>47</v>
      </c>
      <c r="D46" s="40" t="s">
        <v>46</v>
      </c>
      <c r="E46" s="40" t="s">
        <v>9</v>
      </c>
      <c r="F46" s="309"/>
      <c r="G46" s="152" t="s">
        <v>183</v>
      </c>
      <c r="H46" s="153" t="s">
        <v>184</v>
      </c>
      <c r="I46" s="153" t="s">
        <v>185</v>
      </c>
      <c r="J46" s="153" t="s">
        <v>186</v>
      </c>
      <c r="K46" s="154" t="s">
        <v>187</v>
      </c>
      <c r="L46" s="155"/>
      <c r="M46" s="118"/>
      <c r="N46" s="122" t="s">
        <v>191</v>
      </c>
      <c r="O46" s="123" t="s">
        <v>192</v>
      </c>
    </row>
    <row r="47" spans="1:15" ht="15">
      <c r="A47" s="184" t="s">
        <v>268</v>
      </c>
      <c r="B47" s="25" t="s">
        <v>130</v>
      </c>
      <c r="C47" s="23" t="s">
        <v>584</v>
      </c>
      <c r="D47" s="247" t="str">
        <f ca="1">INDIRECT($D$43&amp;C47,TRUE)</f>
        <v>a</v>
      </c>
      <c r="E47" s="41">
        <f aca="true" ca="1" t="shared" si="0" ref="E47:E52">IF(OFFSET(INDIRECT($D$43&amp;C47),,-8)="","",OFFSET(INDIRECT($D$43&amp;C47),,-8))</f>
      </c>
      <c r="F47" s="36"/>
      <c r="G47" s="156">
        <v>4</v>
      </c>
      <c r="H47" s="157">
        <v>3</v>
      </c>
      <c r="I47" s="157">
        <v>2</v>
      </c>
      <c r="J47" s="157">
        <v>1</v>
      </c>
      <c r="K47" s="158">
        <v>0</v>
      </c>
      <c r="L47" s="159">
        <f>IF(D47="",0,HLOOKUP(D47,$G$46:$K$125,(ROW(L47)-ROW($L$46))+1,FALSE))</f>
        <v>4</v>
      </c>
      <c r="M47" s="1"/>
      <c r="N47" s="121">
        <f aca="true" t="shared" si="1" ref="N47:N80">MAX(G47:K47)</f>
        <v>4</v>
      </c>
      <c r="O47" s="121">
        <f aca="true" t="shared" si="2" ref="O47:O80">MIN(G47:K47)</f>
        <v>0</v>
      </c>
    </row>
    <row r="48" spans="1:15" ht="15">
      <c r="A48" s="34"/>
      <c r="B48" s="26" t="s">
        <v>131</v>
      </c>
      <c r="C48" s="3" t="s">
        <v>585</v>
      </c>
      <c r="D48" s="47" t="str">
        <f ca="1" t="shared" si="3" ref="D48:D78">INDIRECT($D$43&amp;C48)</f>
        <v>a</v>
      </c>
      <c r="E48" s="42">
        <f ca="1" t="shared" si="0"/>
      </c>
      <c r="F48" s="36"/>
      <c r="G48" s="160">
        <v>4</v>
      </c>
      <c r="H48" s="126">
        <v>3</v>
      </c>
      <c r="I48" s="126">
        <v>2</v>
      </c>
      <c r="J48" s="126">
        <v>1</v>
      </c>
      <c r="K48" s="127">
        <v>0</v>
      </c>
      <c r="L48" s="161">
        <f>IF(D48="",0,HLOOKUP(D48,$G$46:$K$125,(ROW(L48)-ROW($L$46))+1,FALSE))</f>
        <v>4</v>
      </c>
      <c r="M48" s="1"/>
      <c r="N48" s="121">
        <f t="shared" si="1"/>
        <v>4</v>
      </c>
      <c r="O48" s="121">
        <f t="shared" si="2"/>
        <v>0</v>
      </c>
    </row>
    <row r="49" spans="1:15" ht="15">
      <c r="A49" s="34"/>
      <c r="B49" s="26" t="s">
        <v>132</v>
      </c>
      <c r="C49" s="3" t="s">
        <v>586</v>
      </c>
      <c r="D49" s="47" t="str">
        <f ca="1" t="shared" si="3"/>
        <v>a</v>
      </c>
      <c r="E49" s="42">
        <f ca="1" t="shared" si="0"/>
      </c>
      <c r="F49" s="36"/>
      <c r="G49" s="160">
        <v>4</v>
      </c>
      <c r="H49" s="126">
        <v>3</v>
      </c>
      <c r="I49" s="126">
        <v>2</v>
      </c>
      <c r="J49" s="126">
        <v>1</v>
      </c>
      <c r="K49" s="127">
        <v>0</v>
      </c>
      <c r="L49" s="161">
        <f>IF(D49="",0,HLOOKUP(D49,$G$46:$K$125,(ROW(L49)-ROW($L$46))+1,FALSE))</f>
        <v>4</v>
      </c>
      <c r="M49" s="1"/>
      <c r="N49" s="121">
        <f t="shared" si="1"/>
        <v>4</v>
      </c>
      <c r="O49" s="121">
        <f t="shared" si="2"/>
        <v>0</v>
      </c>
    </row>
    <row r="50" spans="1:15" ht="12.75">
      <c r="A50" s="34"/>
      <c r="B50" s="26" t="s">
        <v>232</v>
      </c>
      <c r="C50" s="3" t="s">
        <v>587</v>
      </c>
      <c r="D50" s="47" t="str">
        <f ca="1" t="shared" si="3"/>
        <v>2008年</v>
      </c>
      <c r="E50" s="42">
        <f ca="1" t="shared" si="0"/>
      </c>
      <c r="F50" s="36"/>
      <c r="G50" s="162"/>
      <c r="H50" s="128"/>
      <c r="I50" s="128"/>
      <c r="J50" s="128"/>
      <c r="K50" s="129"/>
      <c r="L50" s="244"/>
      <c r="M50" s="1"/>
      <c r="N50" s="121">
        <f t="shared" si="1"/>
        <v>0</v>
      </c>
      <c r="O50" s="121">
        <f t="shared" si="2"/>
        <v>0</v>
      </c>
    </row>
    <row r="51" spans="1:15" ht="12.75">
      <c r="A51" s="34"/>
      <c r="B51" s="234" t="s">
        <v>133</v>
      </c>
      <c r="C51" s="235" t="s">
        <v>588</v>
      </c>
      <c r="D51" s="248" t="str">
        <f ca="1" t="shared" si="3"/>
        <v>a</v>
      </c>
      <c r="E51" s="236" t="str">
        <f ca="1" t="shared" si="0"/>
        <v>BCMコミッティーを毎月開催［チェアマン：社長］</v>
      </c>
      <c r="F51" s="36"/>
      <c r="G51" s="160">
        <v>4</v>
      </c>
      <c r="H51" s="126">
        <v>2</v>
      </c>
      <c r="I51" s="126">
        <v>0</v>
      </c>
      <c r="J51" s="126"/>
      <c r="K51" s="127"/>
      <c r="L51" s="161">
        <f>IF(D51="",0,HLOOKUP(D51,$G$46:$K$125,(ROW(L51)-ROW($L$46))+1,FALSE))</f>
        <v>4</v>
      </c>
      <c r="M51" s="1"/>
      <c r="N51" s="121">
        <f t="shared" si="1"/>
        <v>4</v>
      </c>
      <c r="O51" s="121">
        <f t="shared" si="2"/>
        <v>0</v>
      </c>
    </row>
    <row r="52" spans="1:15" ht="12.75">
      <c r="A52" s="34"/>
      <c r="B52" s="168" t="s">
        <v>134</v>
      </c>
      <c r="C52" s="169" t="s">
        <v>589</v>
      </c>
      <c r="D52" s="249" t="str">
        <f ca="1" t="shared" si="3"/>
        <v>a</v>
      </c>
      <c r="E52" s="170">
        <f ca="1" t="shared" si="0"/>
      </c>
      <c r="F52" s="36"/>
      <c r="G52" s="160">
        <v>4</v>
      </c>
      <c r="H52" s="126">
        <v>2</v>
      </c>
      <c r="I52" s="126">
        <v>0</v>
      </c>
      <c r="J52" s="126"/>
      <c r="K52" s="127"/>
      <c r="L52" s="161">
        <f>IF(D52="",0,HLOOKUP(D52,$G$46:$K$125,(ROW(L52)-ROW($L$46))+1,FALSE))</f>
        <v>4</v>
      </c>
      <c r="M52" s="1"/>
      <c r="N52" s="121">
        <f t="shared" si="1"/>
        <v>4</v>
      </c>
      <c r="O52" s="121">
        <f t="shared" si="2"/>
        <v>0</v>
      </c>
    </row>
    <row r="53" spans="1:15" ht="12.75">
      <c r="A53" s="34"/>
      <c r="B53" s="168" t="s">
        <v>372</v>
      </c>
      <c r="C53" s="169" t="s">
        <v>590</v>
      </c>
      <c r="D53" s="249" t="b">
        <f ca="1" t="shared" si="3"/>
        <v>1</v>
      </c>
      <c r="E53" s="170" t="str">
        <f ca="1">IF(OFFSET(INDIRECT($D$43&amp;C53),2,-8)="","",OFFSET(INDIRECT($D$43&amp;C53),2,-8))</f>
        <v>放射線汚染地域
Jアラート</v>
      </c>
      <c r="F53" s="36" t="s">
        <v>353</v>
      </c>
      <c r="G53" s="162"/>
      <c r="H53" s="128"/>
      <c r="I53" s="128"/>
      <c r="J53" s="128"/>
      <c r="K53" s="129"/>
      <c r="L53" s="244"/>
      <c r="M53" s="1"/>
      <c r="N53" s="121">
        <f t="shared" si="1"/>
        <v>0</v>
      </c>
      <c r="O53" s="121">
        <f t="shared" si="2"/>
        <v>0</v>
      </c>
    </row>
    <row r="54" spans="1:15" ht="12.75">
      <c r="A54" s="34"/>
      <c r="B54" s="168" t="s">
        <v>373</v>
      </c>
      <c r="C54" s="169" t="s">
        <v>591</v>
      </c>
      <c r="D54" s="249" t="b">
        <f ca="1" t="shared" si="3"/>
        <v>1</v>
      </c>
      <c r="E54" s="48" t="s">
        <v>179</v>
      </c>
      <c r="F54" s="36" t="s">
        <v>354</v>
      </c>
      <c r="G54" s="162"/>
      <c r="H54" s="128"/>
      <c r="I54" s="128"/>
      <c r="J54" s="128"/>
      <c r="K54" s="129"/>
      <c r="L54" s="244"/>
      <c r="M54" s="1"/>
      <c r="N54" s="121">
        <f t="shared" si="1"/>
        <v>0</v>
      </c>
      <c r="O54" s="121">
        <f t="shared" si="2"/>
        <v>0</v>
      </c>
    </row>
    <row r="55" spans="1:15" ht="12.75">
      <c r="A55" s="34"/>
      <c r="B55" s="168" t="s">
        <v>374</v>
      </c>
      <c r="C55" s="169" t="s">
        <v>592</v>
      </c>
      <c r="D55" s="249" t="b">
        <f ca="1" t="shared" si="3"/>
        <v>0</v>
      </c>
      <c r="E55" s="48" t="s">
        <v>179</v>
      </c>
      <c r="F55" s="36" t="s">
        <v>355</v>
      </c>
      <c r="G55" s="162"/>
      <c r="H55" s="128"/>
      <c r="I55" s="128"/>
      <c r="J55" s="128"/>
      <c r="K55" s="129"/>
      <c r="L55" s="244"/>
      <c r="M55" s="1"/>
      <c r="N55" s="121">
        <f t="shared" si="1"/>
        <v>0</v>
      </c>
      <c r="O55" s="121">
        <f t="shared" si="2"/>
        <v>0</v>
      </c>
    </row>
    <row r="56" spans="1:15" ht="12.75">
      <c r="A56" s="34"/>
      <c r="B56" s="168" t="s">
        <v>375</v>
      </c>
      <c r="C56" s="169" t="s">
        <v>593</v>
      </c>
      <c r="D56" s="249" t="b">
        <f ca="1" t="shared" si="3"/>
        <v>0</v>
      </c>
      <c r="E56" s="48" t="s">
        <v>179</v>
      </c>
      <c r="F56" s="36" t="s">
        <v>356</v>
      </c>
      <c r="G56" s="162"/>
      <c r="H56" s="128"/>
      <c r="I56" s="128"/>
      <c r="J56" s="128"/>
      <c r="K56" s="129"/>
      <c r="L56" s="244"/>
      <c r="M56" s="1"/>
      <c r="N56" s="121">
        <f t="shared" si="1"/>
        <v>0</v>
      </c>
      <c r="O56" s="121">
        <f t="shared" si="2"/>
        <v>0</v>
      </c>
    </row>
    <row r="57" spans="1:15" ht="12.75">
      <c r="A57" s="34"/>
      <c r="B57" s="168" t="s">
        <v>376</v>
      </c>
      <c r="C57" s="169" t="s">
        <v>594</v>
      </c>
      <c r="D57" s="249" t="b">
        <f ca="1" t="shared" si="3"/>
        <v>0</v>
      </c>
      <c r="E57" s="48" t="s">
        <v>179</v>
      </c>
      <c r="F57" s="36" t="s">
        <v>357</v>
      </c>
      <c r="G57" s="162"/>
      <c r="H57" s="128"/>
      <c r="I57" s="128"/>
      <c r="J57" s="128"/>
      <c r="K57" s="129"/>
      <c r="L57" s="244"/>
      <c r="M57" s="1"/>
      <c r="N57" s="121">
        <f t="shared" si="1"/>
        <v>0</v>
      </c>
      <c r="O57" s="121">
        <f t="shared" si="2"/>
        <v>0</v>
      </c>
    </row>
    <row r="58" spans="1:15" ht="12.75">
      <c r="A58" s="34"/>
      <c r="B58" s="168" t="s">
        <v>377</v>
      </c>
      <c r="C58" s="169" t="s">
        <v>595</v>
      </c>
      <c r="D58" s="249" t="b">
        <f ca="1" t="shared" si="3"/>
        <v>0</v>
      </c>
      <c r="E58" s="48" t="s">
        <v>179</v>
      </c>
      <c r="F58" s="36" t="s">
        <v>564</v>
      </c>
      <c r="G58" s="162"/>
      <c r="H58" s="128"/>
      <c r="I58" s="128"/>
      <c r="J58" s="128"/>
      <c r="K58" s="129"/>
      <c r="L58" s="244"/>
      <c r="M58" s="1"/>
      <c r="N58" s="121">
        <f t="shared" si="1"/>
        <v>0</v>
      </c>
      <c r="O58" s="121">
        <f t="shared" si="2"/>
        <v>0</v>
      </c>
    </row>
    <row r="59" spans="1:15" ht="12.75">
      <c r="A59" s="34"/>
      <c r="B59" s="168" t="s">
        <v>378</v>
      </c>
      <c r="C59" s="237" t="s">
        <v>596</v>
      </c>
      <c r="D59" s="249" t="b">
        <f ca="1" t="shared" si="3"/>
        <v>0</v>
      </c>
      <c r="E59" s="48" t="s">
        <v>179</v>
      </c>
      <c r="F59" s="36" t="s">
        <v>358</v>
      </c>
      <c r="G59" s="162"/>
      <c r="H59" s="128"/>
      <c r="I59" s="128"/>
      <c r="J59" s="128"/>
      <c r="K59" s="129"/>
      <c r="L59" s="244"/>
      <c r="M59" s="1"/>
      <c r="N59" s="121">
        <f t="shared" si="1"/>
        <v>0</v>
      </c>
      <c r="O59" s="121">
        <f t="shared" si="2"/>
        <v>0</v>
      </c>
    </row>
    <row r="60" spans="1:15" ht="12.75">
      <c r="A60" s="34"/>
      <c r="B60" s="168" t="s">
        <v>379</v>
      </c>
      <c r="C60" s="237" t="s">
        <v>597</v>
      </c>
      <c r="D60" s="249" t="b">
        <f ca="1" t="shared" si="3"/>
        <v>0</v>
      </c>
      <c r="E60" s="48" t="s">
        <v>179</v>
      </c>
      <c r="F60" s="36" t="s">
        <v>360</v>
      </c>
      <c r="G60" s="162"/>
      <c r="H60" s="128"/>
      <c r="I60" s="128"/>
      <c r="J60" s="128"/>
      <c r="K60" s="129"/>
      <c r="L60" s="244"/>
      <c r="M60" s="1"/>
      <c r="N60" s="121">
        <f t="shared" si="1"/>
        <v>0</v>
      </c>
      <c r="O60" s="121">
        <f t="shared" si="2"/>
        <v>0</v>
      </c>
    </row>
    <row r="61" spans="1:15" ht="12.75">
      <c r="A61" s="34"/>
      <c r="B61" s="168" t="s">
        <v>380</v>
      </c>
      <c r="C61" s="237" t="s">
        <v>598</v>
      </c>
      <c r="D61" s="249" t="b">
        <f ca="1" t="shared" si="3"/>
        <v>0</v>
      </c>
      <c r="E61" s="48" t="s">
        <v>179</v>
      </c>
      <c r="F61" s="36" t="s">
        <v>361</v>
      </c>
      <c r="G61" s="162"/>
      <c r="H61" s="128"/>
      <c r="I61" s="128"/>
      <c r="J61" s="128"/>
      <c r="K61" s="129"/>
      <c r="L61" s="244"/>
      <c r="M61" s="1"/>
      <c r="N61" s="121">
        <f t="shared" si="1"/>
        <v>0</v>
      </c>
      <c r="O61" s="121">
        <f t="shared" si="2"/>
        <v>0</v>
      </c>
    </row>
    <row r="62" spans="1:15" ht="12.75">
      <c r="A62" s="34"/>
      <c r="B62" s="168" t="s">
        <v>381</v>
      </c>
      <c r="C62" s="237" t="s">
        <v>599</v>
      </c>
      <c r="D62" s="249" t="b">
        <f ca="1" t="shared" si="3"/>
        <v>1</v>
      </c>
      <c r="E62" s="48" t="s">
        <v>179</v>
      </c>
      <c r="F62" s="36" t="s">
        <v>359</v>
      </c>
      <c r="G62" s="162"/>
      <c r="H62" s="128"/>
      <c r="I62" s="128"/>
      <c r="J62" s="128"/>
      <c r="K62" s="129"/>
      <c r="L62" s="244"/>
      <c r="M62" s="1"/>
      <c r="N62" s="121">
        <f t="shared" si="1"/>
        <v>0</v>
      </c>
      <c r="O62" s="121">
        <f t="shared" si="2"/>
        <v>0</v>
      </c>
    </row>
    <row r="63" spans="1:15" ht="12.75">
      <c r="A63" s="34"/>
      <c r="B63" s="168" t="s">
        <v>382</v>
      </c>
      <c r="C63" s="237" t="s">
        <v>600</v>
      </c>
      <c r="D63" s="249" t="b">
        <f ca="1" t="shared" si="3"/>
        <v>1</v>
      </c>
      <c r="E63" s="48" t="s">
        <v>179</v>
      </c>
      <c r="F63" s="36" t="s">
        <v>362</v>
      </c>
      <c r="G63" s="162"/>
      <c r="H63" s="128"/>
      <c r="I63" s="128"/>
      <c r="J63" s="128"/>
      <c r="K63" s="129"/>
      <c r="L63" s="244"/>
      <c r="M63" s="1"/>
      <c r="N63" s="121">
        <f t="shared" si="1"/>
        <v>0</v>
      </c>
      <c r="O63" s="121">
        <f t="shared" si="2"/>
        <v>0</v>
      </c>
    </row>
    <row r="64" spans="1:15" ht="12.75">
      <c r="A64" s="34"/>
      <c r="B64" s="168" t="s">
        <v>383</v>
      </c>
      <c r="C64" s="237" t="s">
        <v>601</v>
      </c>
      <c r="D64" s="249" t="str">
        <f ca="1" t="shared" si="3"/>
        <v>放射線汚染地域
Jアラート</v>
      </c>
      <c r="E64" s="48" t="s">
        <v>179</v>
      </c>
      <c r="F64" s="36" t="s">
        <v>363</v>
      </c>
      <c r="G64" s="162"/>
      <c r="H64" s="128"/>
      <c r="I64" s="128"/>
      <c r="J64" s="128"/>
      <c r="K64" s="129"/>
      <c r="L64" s="244"/>
      <c r="M64" s="1"/>
      <c r="N64" s="121">
        <f t="shared" si="1"/>
        <v>0</v>
      </c>
      <c r="O64" s="121">
        <f t="shared" si="2"/>
        <v>0</v>
      </c>
    </row>
    <row r="65" spans="1:15" ht="12.75">
      <c r="A65" s="34"/>
      <c r="B65" s="234" t="s">
        <v>135</v>
      </c>
      <c r="C65" s="235" t="s">
        <v>602</v>
      </c>
      <c r="D65" s="248" t="str">
        <f ca="1" t="shared" si="3"/>
        <v>a</v>
      </c>
      <c r="E65" s="236">
        <f ca="1">IF(OFFSET(INDIRECT($D$43&amp;C65),,-8)="","",OFFSET(INDIRECT($D$43&amp;C65),,-8))</f>
      </c>
      <c r="F65" s="36"/>
      <c r="G65" s="160">
        <v>4</v>
      </c>
      <c r="H65" s="126">
        <v>3</v>
      </c>
      <c r="I65" s="126">
        <v>2</v>
      </c>
      <c r="J65" s="126">
        <v>1</v>
      </c>
      <c r="K65" s="127">
        <v>0</v>
      </c>
      <c r="L65" s="161">
        <f>IF(D65="",0,HLOOKUP(D65,$G$46:$K$125,(ROW(L65)-ROW($L$46))+1,FALSE))</f>
        <v>4</v>
      </c>
      <c r="M65" s="1"/>
      <c r="N65" s="121">
        <f t="shared" si="1"/>
        <v>4</v>
      </c>
      <c r="O65" s="121">
        <f t="shared" si="2"/>
        <v>0</v>
      </c>
    </row>
    <row r="66" spans="1:15" ht="12.75">
      <c r="A66" s="34"/>
      <c r="B66" s="168" t="s">
        <v>136</v>
      </c>
      <c r="C66" s="169" t="s">
        <v>603</v>
      </c>
      <c r="D66" s="249" t="str">
        <f ca="1" t="shared" si="3"/>
        <v>a</v>
      </c>
      <c r="E66" s="170">
        <f ca="1">IF(OFFSET(INDIRECT($D$43&amp;C66),,-8)="","",OFFSET(INDIRECT($D$43&amp;C66),,-8))</f>
      </c>
      <c r="F66" s="36"/>
      <c r="G66" s="160">
        <v>4</v>
      </c>
      <c r="H66" s="126">
        <v>3</v>
      </c>
      <c r="I66" s="126">
        <v>2</v>
      </c>
      <c r="J66" s="126">
        <v>1</v>
      </c>
      <c r="K66" s="127">
        <v>0</v>
      </c>
      <c r="L66" s="161">
        <f>IF(D66="",0,HLOOKUP(D66,$G$46:$K$125,(ROW(L66)-ROW($L$46))+1,FALSE))</f>
        <v>4</v>
      </c>
      <c r="M66" s="1"/>
      <c r="N66" s="121">
        <f t="shared" si="1"/>
        <v>4</v>
      </c>
      <c r="O66" s="121">
        <f t="shared" si="2"/>
        <v>0</v>
      </c>
    </row>
    <row r="67" spans="1:15" ht="12.75">
      <c r="A67" s="34"/>
      <c r="B67" s="168" t="s">
        <v>137</v>
      </c>
      <c r="C67" s="3" t="s">
        <v>604</v>
      </c>
      <c r="D67" s="47" t="b">
        <f ca="1" t="shared" si="3"/>
        <v>1</v>
      </c>
      <c r="E67" s="47" t="str">
        <f ca="1">IF(OFFSET(INDIRECT($D$43&amp;C67),2,-8)="","",OFFSET(INDIRECT($D$43&amp;C67),2,-8))</f>
        <v>放射線汚染
火山噴火</v>
      </c>
      <c r="F67" s="36" t="s">
        <v>353</v>
      </c>
      <c r="G67" s="162"/>
      <c r="H67" s="128"/>
      <c r="I67" s="128"/>
      <c r="J67" s="128"/>
      <c r="K67" s="129"/>
      <c r="L67" s="244"/>
      <c r="M67" s="1"/>
      <c r="N67" s="121">
        <f t="shared" si="1"/>
        <v>0</v>
      </c>
      <c r="O67" s="121">
        <f t="shared" si="2"/>
        <v>0</v>
      </c>
    </row>
    <row r="68" spans="1:15" ht="12.75">
      <c r="A68" s="34"/>
      <c r="B68" s="168" t="s">
        <v>384</v>
      </c>
      <c r="C68" s="3" t="s">
        <v>605</v>
      </c>
      <c r="D68" s="47" t="b">
        <f ca="1" t="shared" si="3"/>
        <v>1</v>
      </c>
      <c r="E68" s="48" t="s">
        <v>179</v>
      </c>
      <c r="F68" s="36" t="s">
        <v>354</v>
      </c>
      <c r="G68" s="163"/>
      <c r="H68" s="128"/>
      <c r="I68" s="128"/>
      <c r="J68" s="128"/>
      <c r="K68" s="129"/>
      <c r="L68" s="244"/>
      <c r="M68" s="1"/>
      <c r="N68" s="121">
        <f t="shared" si="1"/>
        <v>0</v>
      </c>
      <c r="O68" s="121">
        <f t="shared" si="2"/>
        <v>0</v>
      </c>
    </row>
    <row r="69" spans="1:15" ht="12.75">
      <c r="A69" s="34"/>
      <c r="B69" s="168" t="s">
        <v>385</v>
      </c>
      <c r="C69" s="3" t="s">
        <v>606</v>
      </c>
      <c r="D69" s="47" t="b">
        <f ca="1" t="shared" si="3"/>
        <v>1</v>
      </c>
      <c r="E69" s="48" t="s">
        <v>179</v>
      </c>
      <c r="F69" s="36" t="s">
        <v>355</v>
      </c>
      <c r="G69" s="163"/>
      <c r="H69" s="128"/>
      <c r="I69" s="128"/>
      <c r="J69" s="128"/>
      <c r="K69" s="129"/>
      <c r="L69" s="244"/>
      <c r="M69" s="1"/>
      <c r="N69" s="121">
        <f t="shared" si="1"/>
        <v>0</v>
      </c>
      <c r="O69" s="121">
        <f t="shared" si="2"/>
        <v>0</v>
      </c>
    </row>
    <row r="70" spans="1:15" ht="12.75">
      <c r="A70" s="34"/>
      <c r="B70" s="168" t="s">
        <v>386</v>
      </c>
      <c r="C70" s="3" t="s">
        <v>607</v>
      </c>
      <c r="D70" s="47" t="b">
        <f ca="1" t="shared" si="3"/>
        <v>1</v>
      </c>
      <c r="E70" s="48" t="s">
        <v>179</v>
      </c>
      <c r="F70" s="36" t="s">
        <v>356</v>
      </c>
      <c r="G70" s="163"/>
      <c r="H70" s="128"/>
      <c r="I70" s="128"/>
      <c r="J70" s="128"/>
      <c r="K70" s="129"/>
      <c r="L70" s="244"/>
      <c r="M70" s="1"/>
      <c r="N70" s="121">
        <f t="shared" si="1"/>
        <v>0</v>
      </c>
      <c r="O70" s="121">
        <f t="shared" si="2"/>
        <v>0</v>
      </c>
    </row>
    <row r="71" spans="1:15" ht="12.75">
      <c r="A71" s="34"/>
      <c r="B71" s="168" t="s">
        <v>387</v>
      </c>
      <c r="C71" s="3" t="s">
        <v>608</v>
      </c>
      <c r="D71" s="47" t="b">
        <f ca="1" t="shared" si="3"/>
        <v>1</v>
      </c>
      <c r="E71" s="48" t="s">
        <v>179</v>
      </c>
      <c r="F71" s="36" t="s">
        <v>357</v>
      </c>
      <c r="G71" s="163"/>
      <c r="H71" s="128"/>
      <c r="I71" s="128"/>
      <c r="J71" s="128"/>
      <c r="K71" s="129"/>
      <c r="L71" s="244"/>
      <c r="M71" s="1"/>
      <c r="N71" s="121">
        <f t="shared" si="1"/>
        <v>0</v>
      </c>
      <c r="O71" s="121">
        <f t="shared" si="2"/>
        <v>0</v>
      </c>
    </row>
    <row r="72" spans="1:15" ht="12.75">
      <c r="A72" s="34"/>
      <c r="B72" s="168" t="s">
        <v>388</v>
      </c>
      <c r="C72" s="3" t="s">
        <v>609</v>
      </c>
      <c r="D72" s="47" t="b">
        <f ca="1" t="shared" si="3"/>
        <v>1</v>
      </c>
      <c r="E72" s="48" t="s">
        <v>179</v>
      </c>
      <c r="F72" s="36" t="s">
        <v>564</v>
      </c>
      <c r="G72" s="164"/>
      <c r="H72" s="128"/>
      <c r="I72" s="128"/>
      <c r="J72" s="128"/>
      <c r="K72" s="129"/>
      <c r="L72" s="244"/>
      <c r="M72" s="1"/>
      <c r="N72" s="121">
        <f t="shared" si="1"/>
        <v>0</v>
      </c>
      <c r="O72" s="121">
        <f t="shared" si="2"/>
        <v>0</v>
      </c>
    </row>
    <row r="73" spans="1:15" ht="12.75">
      <c r="A73" s="34"/>
      <c r="B73" s="168" t="s">
        <v>389</v>
      </c>
      <c r="C73" s="30" t="s">
        <v>610</v>
      </c>
      <c r="D73" s="47" t="b">
        <f ca="1" t="shared" si="3"/>
        <v>1</v>
      </c>
      <c r="E73" s="48" t="s">
        <v>179</v>
      </c>
      <c r="F73" s="36" t="s">
        <v>358</v>
      </c>
      <c r="G73" s="164"/>
      <c r="H73" s="128"/>
      <c r="I73" s="128"/>
      <c r="J73" s="128"/>
      <c r="K73" s="129"/>
      <c r="L73" s="244"/>
      <c r="M73" s="1"/>
      <c r="N73" s="121">
        <f t="shared" si="1"/>
        <v>0</v>
      </c>
      <c r="O73" s="121">
        <f t="shared" si="2"/>
        <v>0</v>
      </c>
    </row>
    <row r="74" spans="1:15" ht="12.75">
      <c r="A74" s="34"/>
      <c r="B74" s="168" t="s">
        <v>390</v>
      </c>
      <c r="C74" s="30" t="s">
        <v>611</v>
      </c>
      <c r="D74" s="47" t="b">
        <f ca="1" t="shared" si="3"/>
        <v>0</v>
      </c>
      <c r="E74" s="48" t="s">
        <v>179</v>
      </c>
      <c r="F74" s="36" t="s">
        <v>360</v>
      </c>
      <c r="G74" s="164"/>
      <c r="H74" s="128"/>
      <c r="I74" s="128"/>
      <c r="J74" s="128"/>
      <c r="K74" s="129"/>
      <c r="L74" s="244"/>
      <c r="M74" s="1"/>
      <c r="N74" s="121">
        <f t="shared" si="1"/>
        <v>0</v>
      </c>
      <c r="O74" s="121">
        <f t="shared" si="2"/>
        <v>0</v>
      </c>
    </row>
    <row r="75" spans="1:15" ht="12.75">
      <c r="A75" s="34"/>
      <c r="B75" s="168" t="s">
        <v>391</v>
      </c>
      <c r="C75" s="30" t="s">
        <v>612</v>
      </c>
      <c r="D75" s="47" t="b">
        <f ca="1" t="shared" si="3"/>
        <v>1</v>
      </c>
      <c r="E75" s="48" t="s">
        <v>179</v>
      </c>
      <c r="F75" s="36" t="s">
        <v>361</v>
      </c>
      <c r="G75" s="164"/>
      <c r="H75" s="128"/>
      <c r="I75" s="128"/>
      <c r="J75" s="128"/>
      <c r="K75" s="129"/>
      <c r="L75" s="244"/>
      <c r="M75" s="1"/>
      <c r="N75" s="121">
        <f t="shared" si="1"/>
        <v>0</v>
      </c>
      <c r="O75" s="121">
        <f t="shared" si="2"/>
        <v>0</v>
      </c>
    </row>
    <row r="76" spans="1:15" ht="12.75">
      <c r="A76" s="34"/>
      <c r="B76" s="168" t="s">
        <v>392</v>
      </c>
      <c r="C76" s="30" t="s">
        <v>613</v>
      </c>
      <c r="D76" s="47" t="b">
        <f ca="1" t="shared" si="3"/>
        <v>1</v>
      </c>
      <c r="E76" s="48" t="s">
        <v>179</v>
      </c>
      <c r="F76" s="36" t="s">
        <v>359</v>
      </c>
      <c r="G76" s="164"/>
      <c r="H76" s="128"/>
      <c r="I76" s="128"/>
      <c r="J76" s="128"/>
      <c r="K76" s="129"/>
      <c r="L76" s="244"/>
      <c r="M76" s="1"/>
      <c r="N76" s="121">
        <f t="shared" si="1"/>
        <v>0</v>
      </c>
      <c r="O76" s="121">
        <f t="shared" si="2"/>
        <v>0</v>
      </c>
    </row>
    <row r="77" spans="1:15" ht="12.75">
      <c r="A77" s="34"/>
      <c r="B77" s="168" t="s">
        <v>393</v>
      </c>
      <c r="C77" s="30" t="s">
        <v>614</v>
      </c>
      <c r="D77" s="47" t="b">
        <f ca="1" t="shared" si="3"/>
        <v>0</v>
      </c>
      <c r="E77" s="48" t="s">
        <v>179</v>
      </c>
      <c r="F77" s="36" t="s">
        <v>362</v>
      </c>
      <c r="G77" s="164"/>
      <c r="H77" s="128"/>
      <c r="I77" s="128"/>
      <c r="J77" s="128"/>
      <c r="K77" s="129"/>
      <c r="L77" s="244"/>
      <c r="M77" s="1"/>
      <c r="N77" s="121">
        <f t="shared" si="1"/>
        <v>0</v>
      </c>
      <c r="O77" s="121">
        <f t="shared" si="2"/>
        <v>0</v>
      </c>
    </row>
    <row r="78" spans="1:15" ht="12.75">
      <c r="A78" s="34"/>
      <c r="B78" s="168" t="s">
        <v>394</v>
      </c>
      <c r="C78" s="30" t="s">
        <v>615</v>
      </c>
      <c r="D78" s="47" t="str">
        <f ca="1" t="shared" si="3"/>
        <v>放射線汚染
火山噴火</v>
      </c>
      <c r="E78" s="48" t="s">
        <v>179</v>
      </c>
      <c r="F78" s="36" t="s">
        <v>363</v>
      </c>
      <c r="G78" s="164"/>
      <c r="H78" s="128"/>
      <c r="I78" s="128"/>
      <c r="J78" s="128"/>
      <c r="K78" s="129"/>
      <c r="L78" s="244"/>
      <c r="M78" s="1"/>
      <c r="N78" s="121">
        <f t="shared" si="1"/>
        <v>0</v>
      </c>
      <c r="O78" s="121">
        <f t="shared" si="2"/>
        <v>0</v>
      </c>
    </row>
    <row r="79" spans="1:15" ht="12.75">
      <c r="A79" s="34"/>
      <c r="B79" s="234" t="s">
        <v>138</v>
      </c>
      <c r="C79" s="235" t="s">
        <v>616</v>
      </c>
      <c r="D79" s="248" t="str">
        <f ca="1" t="shared" si="4" ref="D79:D110">INDIRECT($D$43&amp;C79)</f>
        <v>b</v>
      </c>
      <c r="E79" s="236">
        <f ca="1">IF(OFFSET(INDIRECT($D$43&amp;C79),,-8)="","",OFFSET(INDIRECT($D$43&amp;C79),,-8))</f>
      </c>
      <c r="F79" s="36"/>
      <c r="G79" s="160">
        <v>4</v>
      </c>
      <c r="H79" s="126">
        <v>2</v>
      </c>
      <c r="I79" s="126">
        <v>0</v>
      </c>
      <c r="J79" s="126"/>
      <c r="K79" s="127"/>
      <c r="L79" s="161">
        <f>IF(D79="",0,HLOOKUP(D79,$G$46:$K$125,(ROW(L79)-ROW($L$46))+1,FALSE))</f>
        <v>2</v>
      </c>
      <c r="M79" s="1"/>
      <c r="N79" s="121">
        <f t="shared" si="1"/>
        <v>4</v>
      </c>
      <c r="O79" s="121">
        <f t="shared" si="2"/>
        <v>0</v>
      </c>
    </row>
    <row r="80" spans="1:15" ht="12.75">
      <c r="A80" s="34"/>
      <c r="B80" s="168" t="s">
        <v>139</v>
      </c>
      <c r="C80" s="169" t="s">
        <v>617</v>
      </c>
      <c r="D80" s="249" t="str">
        <f ca="1" t="shared" si="4"/>
        <v>a</v>
      </c>
      <c r="E80" s="170">
        <f ca="1">IF(OFFSET(INDIRECT($D$43&amp;C80),,-8)="","",OFFSET(INDIRECT($D$43&amp;C80),,-8))</f>
      </c>
      <c r="F80" s="36"/>
      <c r="G80" s="160">
        <v>4</v>
      </c>
      <c r="H80" s="126">
        <v>2</v>
      </c>
      <c r="I80" s="126">
        <v>0</v>
      </c>
      <c r="J80" s="126"/>
      <c r="K80" s="127"/>
      <c r="L80" s="161">
        <f>IF(D80="",0,HLOOKUP(D80,$G$46:$K$125,(ROW(L80)-ROW($L$46))+1,FALSE))</f>
        <v>4</v>
      </c>
      <c r="M80" s="1"/>
      <c r="N80" s="121">
        <f t="shared" si="1"/>
        <v>4</v>
      </c>
      <c r="O80" s="121">
        <f t="shared" si="2"/>
        <v>0</v>
      </c>
    </row>
    <row r="81" spans="1:15" ht="14.25">
      <c r="A81" s="34"/>
      <c r="B81" s="26" t="s">
        <v>140</v>
      </c>
      <c r="C81" s="3" t="s">
        <v>618</v>
      </c>
      <c r="D81" s="308" t="str">
        <f ca="1" t="shared" si="4"/>
        <v>消耗品の出荷</v>
      </c>
      <c r="E81" s="43">
        <f ca="1">IF(OFFSET(INDIRECT($D$43&amp;C81),,-8)="","",OFFSET(INDIRECT($D$43&amp;C81),,-8))</f>
      </c>
      <c r="F81" s="36" t="s">
        <v>518</v>
      </c>
      <c r="G81" s="165"/>
      <c r="H81" s="128"/>
      <c r="I81" s="128"/>
      <c r="J81" s="128"/>
      <c r="K81" s="129"/>
      <c r="L81" s="244"/>
      <c r="M81" s="1"/>
      <c r="N81" s="121">
        <f>MAX(G81:K81)</f>
        <v>0</v>
      </c>
      <c r="O81" s="121">
        <f>MIN(G81:K81)</f>
        <v>0</v>
      </c>
    </row>
    <row r="82" spans="1:15" ht="14.25">
      <c r="A82" s="34"/>
      <c r="B82" s="26" t="s">
        <v>141</v>
      </c>
      <c r="C82" s="3" t="s">
        <v>619</v>
      </c>
      <c r="D82" s="308" t="str">
        <f ca="1" t="shared" si="4"/>
        <v>消耗品の生産</v>
      </c>
      <c r="E82" s="48" t="s">
        <v>179</v>
      </c>
      <c r="F82" s="36" t="s">
        <v>519</v>
      </c>
      <c r="G82" s="165"/>
      <c r="H82" s="128"/>
      <c r="I82" s="128"/>
      <c r="J82" s="128"/>
      <c r="K82" s="129"/>
      <c r="L82" s="244"/>
      <c r="M82" s="1"/>
      <c r="N82" s="121">
        <f aca="true" t="shared" si="5" ref="N82:N125">MAX(G82:K82)</f>
        <v>0</v>
      </c>
      <c r="O82" s="121">
        <f aca="true" t="shared" si="6" ref="O82:O125">MIN(G82:K82)</f>
        <v>0</v>
      </c>
    </row>
    <row r="83" spans="1:15" ht="14.25">
      <c r="A83" s="34"/>
      <c r="B83" s="26" t="s">
        <v>142</v>
      </c>
      <c r="C83" s="3" t="s">
        <v>620</v>
      </c>
      <c r="D83" s="308" t="str">
        <f ca="1" t="shared" si="4"/>
        <v>装置の出荷</v>
      </c>
      <c r="E83" s="48" t="s">
        <v>179</v>
      </c>
      <c r="F83" s="36" t="s">
        <v>520</v>
      </c>
      <c r="G83" s="165"/>
      <c r="H83" s="128"/>
      <c r="I83" s="128"/>
      <c r="J83" s="128"/>
      <c r="K83" s="129"/>
      <c r="L83" s="244"/>
      <c r="M83" s="1"/>
      <c r="N83" s="121">
        <f t="shared" si="5"/>
        <v>0</v>
      </c>
      <c r="O83" s="121">
        <f t="shared" si="6"/>
        <v>0</v>
      </c>
    </row>
    <row r="84" spans="1:15" ht="14.25">
      <c r="A84" s="34"/>
      <c r="B84" s="26" t="s">
        <v>143</v>
      </c>
      <c r="C84" s="3" t="s">
        <v>621</v>
      </c>
      <c r="D84" s="308" t="str">
        <f ca="1" t="shared" si="4"/>
        <v>装置の製造</v>
      </c>
      <c r="E84" s="48" t="s">
        <v>179</v>
      </c>
      <c r="F84" s="36" t="s">
        <v>521</v>
      </c>
      <c r="G84" s="165"/>
      <c r="H84" s="128"/>
      <c r="I84" s="128"/>
      <c r="J84" s="128"/>
      <c r="K84" s="129"/>
      <c r="L84" s="244"/>
      <c r="M84" s="1"/>
      <c r="N84" s="121">
        <f t="shared" si="5"/>
        <v>0</v>
      </c>
      <c r="O84" s="121">
        <f t="shared" si="6"/>
        <v>0</v>
      </c>
    </row>
    <row r="85" spans="1:15" ht="14.25">
      <c r="A85" s="34"/>
      <c r="B85" s="26" t="s">
        <v>144</v>
      </c>
      <c r="C85" s="3" t="s">
        <v>622</v>
      </c>
      <c r="D85" s="308">
        <f ca="1" t="shared" si="4"/>
      </c>
      <c r="E85" s="48" t="s">
        <v>179</v>
      </c>
      <c r="F85" s="36" t="s">
        <v>522</v>
      </c>
      <c r="G85" s="165"/>
      <c r="H85" s="128"/>
      <c r="I85" s="128"/>
      <c r="J85" s="128"/>
      <c r="K85" s="129"/>
      <c r="L85" s="244"/>
      <c r="M85" s="1"/>
      <c r="N85" s="121">
        <f t="shared" si="5"/>
        <v>0</v>
      </c>
      <c r="O85" s="121">
        <f t="shared" si="6"/>
        <v>0</v>
      </c>
    </row>
    <row r="86" spans="1:15" ht="12.75">
      <c r="A86" s="34"/>
      <c r="B86" s="26" t="s">
        <v>145</v>
      </c>
      <c r="C86" s="3" t="s">
        <v>623</v>
      </c>
      <c r="D86" s="47" t="str">
        <f ca="1" t="shared" si="4"/>
        <v>a</v>
      </c>
      <c r="E86" s="42">
        <f aca="true" ca="1" t="shared" si="7" ref="E86:E96">IF(OFFSET(INDIRECT($D$43&amp;C86),,-8)="","",OFFSET(INDIRECT($D$43&amp;C86),,-8))</f>
      </c>
      <c r="F86" s="36"/>
      <c r="G86" s="160">
        <v>4</v>
      </c>
      <c r="H86" s="126">
        <v>2</v>
      </c>
      <c r="I86" s="126">
        <v>0</v>
      </c>
      <c r="J86" s="126"/>
      <c r="K86" s="127"/>
      <c r="L86" s="161">
        <f aca="true" t="shared" si="8" ref="L86:L96">IF(D86="",0,HLOOKUP(D86,$G$46:$K$125,(ROW(L86)-ROW($L$46))+1,FALSE))</f>
        <v>4</v>
      </c>
      <c r="M86" s="1"/>
      <c r="N86" s="121">
        <f t="shared" si="5"/>
        <v>4</v>
      </c>
      <c r="O86" s="121">
        <f t="shared" si="6"/>
        <v>0</v>
      </c>
    </row>
    <row r="87" spans="1:15" ht="12.75">
      <c r="A87" s="34"/>
      <c r="B87" s="26" t="s">
        <v>146</v>
      </c>
      <c r="C87" s="3" t="s">
        <v>624</v>
      </c>
      <c r="D87" s="47" t="str">
        <f ca="1" t="shared" si="4"/>
        <v>a</v>
      </c>
      <c r="E87" s="42">
        <f ca="1" t="shared" si="7"/>
      </c>
      <c r="F87" s="36"/>
      <c r="G87" s="160">
        <v>4</v>
      </c>
      <c r="H87" s="126">
        <v>2</v>
      </c>
      <c r="I87" s="126">
        <v>0</v>
      </c>
      <c r="J87" s="126"/>
      <c r="K87" s="127"/>
      <c r="L87" s="161">
        <f t="shared" si="8"/>
        <v>4</v>
      </c>
      <c r="M87" s="1"/>
      <c r="N87" s="121">
        <f t="shared" si="5"/>
        <v>4</v>
      </c>
      <c r="O87" s="121">
        <f t="shared" si="6"/>
        <v>0</v>
      </c>
    </row>
    <row r="88" spans="1:15" ht="12.75">
      <c r="A88" s="34"/>
      <c r="B88" s="26" t="s">
        <v>147</v>
      </c>
      <c r="C88" s="3" t="s">
        <v>625</v>
      </c>
      <c r="D88" s="47" t="str">
        <f ca="1" t="shared" si="4"/>
        <v>b</v>
      </c>
      <c r="E88" s="42">
        <f ca="1" t="shared" si="7"/>
      </c>
      <c r="F88" s="36"/>
      <c r="G88" s="160">
        <v>4</v>
      </c>
      <c r="H88" s="126">
        <v>3</v>
      </c>
      <c r="I88" s="126">
        <v>2</v>
      </c>
      <c r="J88" s="126">
        <v>1</v>
      </c>
      <c r="K88" s="127">
        <v>0</v>
      </c>
      <c r="L88" s="161">
        <f t="shared" si="8"/>
        <v>3</v>
      </c>
      <c r="M88" s="1"/>
      <c r="N88" s="121">
        <f t="shared" si="5"/>
        <v>4</v>
      </c>
      <c r="O88" s="121">
        <f t="shared" si="6"/>
        <v>0</v>
      </c>
    </row>
    <row r="89" spans="1:15" ht="12.75">
      <c r="A89" s="34"/>
      <c r="B89" s="307" t="s">
        <v>300</v>
      </c>
      <c r="C89" s="235" t="s">
        <v>626</v>
      </c>
      <c r="D89" s="248" t="str">
        <f ca="1" t="shared" si="4"/>
        <v>a</v>
      </c>
      <c r="E89" s="236">
        <f ca="1" t="shared" si="7"/>
      </c>
      <c r="F89" s="36"/>
      <c r="G89" s="160">
        <v>4</v>
      </c>
      <c r="H89" s="126">
        <v>3</v>
      </c>
      <c r="I89" s="126">
        <v>2</v>
      </c>
      <c r="J89" s="126">
        <v>1</v>
      </c>
      <c r="K89" s="127">
        <v>0</v>
      </c>
      <c r="L89" s="161">
        <f t="shared" si="8"/>
        <v>4</v>
      </c>
      <c r="M89" s="1"/>
      <c r="N89" s="121">
        <f t="shared" si="5"/>
        <v>4</v>
      </c>
      <c r="O89" s="121">
        <f t="shared" si="6"/>
        <v>0</v>
      </c>
    </row>
    <row r="90" spans="1:15" ht="12.75">
      <c r="A90" s="34"/>
      <c r="B90" s="168" t="s">
        <v>148</v>
      </c>
      <c r="C90" s="169" t="s">
        <v>627</v>
      </c>
      <c r="D90" s="249" t="str">
        <f ca="1" t="shared" si="4"/>
        <v>b</v>
      </c>
      <c r="E90" s="170">
        <f ca="1" t="shared" si="7"/>
      </c>
      <c r="F90" s="36"/>
      <c r="G90" s="160">
        <v>4</v>
      </c>
      <c r="H90" s="126">
        <v>2</v>
      </c>
      <c r="I90" s="126">
        <v>0</v>
      </c>
      <c r="J90" s="126"/>
      <c r="K90" s="127"/>
      <c r="L90" s="161">
        <f t="shared" si="8"/>
        <v>2</v>
      </c>
      <c r="M90" s="1"/>
      <c r="N90" s="121">
        <f t="shared" si="5"/>
        <v>4</v>
      </c>
      <c r="O90" s="121">
        <f t="shared" si="6"/>
        <v>0</v>
      </c>
    </row>
    <row r="91" spans="1:15" ht="12.75">
      <c r="A91" s="34"/>
      <c r="B91" s="26" t="s">
        <v>149</v>
      </c>
      <c r="C91" s="3" t="s">
        <v>628</v>
      </c>
      <c r="D91" s="47" t="str">
        <f ca="1" t="shared" si="4"/>
        <v>b</v>
      </c>
      <c r="E91" s="42" t="str">
        <f ca="1" t="shared" si="7"/>
        <v>BCP対象組織は毎月BCM活動を実施し、エビデンスを記録。</v>
      </c>
      <c r="F91" s="36"/>
      <c r="G91" s="160">
        <v>4</v>
      </c>
      <c r="H91" s="126">
        <v>2</v>
      </c>
      <c r="I91" s="126">
        <v>0</v>
      </c>
      <c r="J91" s="126"/>
      <c r="K91" s="127"/>
      <c r="L91" s="161">
        <f t="shared" si="8"/>
        <v>2</v>
      </c>
      <c r="M91" s="1"/>
      <c r="N91" s="121">
        <f t="shared" si="5"/>
        <v>4</v>
      </c>
      <c r="O91" s="121">
        <f t="shared" si="6"/>
        <v>0</v>
      </c>
    </row>
    <row r="92" spans="1:15" ht="12.75">
      <c r="A92" s="34"/>
      <c r="B92" s="26" t="s">
        <v>150</v>
      </c>
      <c r="C92" s="3" t="s">
        <v>629</v>
      </c>
      <c r="D92" s="47" t="str">
        <f ca="1" t="shared" si="4"/>
        <v>b</v>
      </c>
      <c r="E92" s="42" t="str">
        <f ca="1" t="shared" si="7"/>
        <v>社員に必要なパフォーマンスとして創造力の強化を業務の一環としと活動している</v>
      </c>
      <c r="F92" s="36"/>
      <c r="G92" s="160">
        <v>4</v>
      </c>
      <c r="H92" s="126">
        <v>3</v>
      </c>
      <c r="I92" s="126">
        <v>2</v>
      </c>
      <c r="J92" s="126">
        <v>1</v>
      </c>
      <c r="K92" s="127">
        <v>0</v>
      </c>
      <c r="L92" s="161">
        <f t="shared" si="8"/>
        <v>3</v>
      </c>
      <c r="M92" s="1"/>
      <c r="N92" s="121">
        <f t="shared" si="5"/>
        <v>4</v>
      </c>
      <c r="O92" s="121">
        <f t="shared" si="6"/>
        <v>0</v>
      </c>
    </row>
    <row r="93" spans="1:15" ht="13.5" thickBot="1">
      <c r="A93" s="34"/>
      <c r="B93" s="27" t="s">
        <v>151</v>
      </c>
      <c r="C93" s="24" t="s">
        <v>630</v>
      </c>
      <c r="D93" s="250" t="str">
        <f ca="1" t="shared" si="4"/>
        <v>a</v>
      </c>
      <c r="E93" s="44">
        <f ca="1" t="shared" si="7"/>
      </c>
      <c r="F93" s="36"/>
      <c r="G93" s="166">
        <v>4</v>
      </c>
      <c r="H93" s="150">
        <v>3</v>
      </c>
      <c r="I93" s="150">
        <v>2</v>
      </c>
      <c r="J93" s="150">
        <v>1</v>
      </c>
      <c r="K93" s="151">
        <v>0</v>
      </c>
      <c r="L93" s="167">
        <f t="shared" si="8"/>
        <v>4</v>
      </c>
      <c r="M93" s="1"/>
      <c r="N93" s="121">
        <f t="shared" si="5"/>
        <v>4</v>
      </c>
      <c r="O93" s="121">
        <f t="shared" si="6"/>
        <v>0</v>
      </c>
    </row>
    <row r="94" spans="1:15" ht="12.75">
      <c r="A94" s="34"/>
      <c r="B94" s="25" t="s">
        <v>152</v>
      </c>
      <c r="C94" s="23" t="s">
        <v>631</v>
      </c>
      <c r="D94" s="251" t="str">
        <f ca="1" t="shared" si="4"/>
        <v>a</v>
      </c>
      <c r="E94" s="45">
        <f ca="1" t="shared" si="7"/>
      </c>
      <c r="F94" s="36"/>
      <c r="G94" s="156">
        <v>4</v>
      </c>
      <c r="H94" s="157">
        <v>2</v>
      </c>
      <c r="I94" s="157">
        <v>0</v>
      </c>
      <c r="J94" s="157"/>
      <c r="K94" s="158"/>
      <c r="L94" s="159">
        <f t="shared" si="8"/>
        <v>4</v>
      </c>
      <c r="M94" s="1"/>
      <c r="N94" s="121">
        <f t="shared" si="5"/>
        <v>4</v>
      </c>
      <c r="O94" s="121">
        <f t="shared" si="6"/>
        <v>0</v>
      </c>
    </row>
    <row r="95" spans="1:15" ht="12.75">
      <c r="A95" s="34"/>
      <c r="B95" s="26" t="s">
        <v>153</v>
      </c>
      <c r="C95" s="3" t="s">
        <v>632</v>
      </c>
      <c r="D95" s="47" t="str">
        <f ca="1" t="shared" si="4"/>
        <v>a</v>
      </c>
      <c r="E95" s="42" t="str">
        <f ca="1" t="shared" si="7"/>
        <v>内製対応できる範囲を順次拡大</v>
      </c>
      <c r="F95" s="36"/>
      <c r="G95" s="160">
        <v>4</v>
      </c>
      <c r="H95" s="126">
        <v>2</v>
      </c>
      <c r="I95" s="126">
        <v>0</v>
      </c>
      <c r="J95" s="126"/>
      <c r="K95" s="127"/>
      <c r="L95" s="161">
        <f t="shared" si="8"/>
        <v>4</v>
      </c>
      <c r="M95" s="1"/>
      <c r="N95" s="121">
        <f t="shared" si="5"/>
        <v>4</v>
      </c>
      <c r="O95" s="121">
        <f t="shared" si="6"/>
        <v>0</v>
      </c>
    </row>
    <row r="96" spans="1:15" ht="12.75">
      <c r="A96" s="34"/>
      <c r="B96" s="26" t="s">
        <v>154</v>
      </c>
      <c r="C96" s="3" t="s">
        <v>633</v>
      </c>
      <c r="D96" s="47" t="str">
        <f ca="1" t="shared" si="4"/>
        <v>a</v>
      </c>
      <c r="E96" s="42">
        <f ca="1" t="shared" si="7"/>
      </c>
      <c r="F96" s="36"/>
      <c r="G96" s="160">
        <v>4</v>
      </c>
      <c r="H96" s="126">
        <v>3</v>
      </c>
      <c r="I96" s="126">
        <v>2</v>
      </c>
      <c r="J96" s="126">
        <v>1</v>
      </c>
      <c r="K96" s="127">
        <v>0</v>
      </c>
      <c r="L96" s="161">
        <f t="shared" si="8"/>
        <v>4</v>
      </c>
      <c r="M96" s="1"/>
      <c r="N96" s="121">
        <f t="shared" si="5"/>
        <v>4</v>
      </c>
      <c r="O96" s="121">
        <f t="shared" si="6"/>
        <v>0</v>
      </c>
    </row>
    <row r="97" spans="1:15" ht="14.25">
      <c r="A97" s="34"/>
      <c r="B97" s="26" t="s">
        <v>155</v>
      </c>
      <c r="C97" s="3" t="s">
        <v>634</v>
      </c>
      <c r="D97" s="252" t="str">
        <f ca="1" t="shared" si="4"/>
        <v>社外秘としています</v>
      </c>
      <c r="E97" s="42">
        <f ca="1">IF(OFFSET(INDIRECT($D$43&amp;C97),-1,-8)="","",OFFSET(INDIRECT($D$43&amp;C97),-1,-8))</f>
      </c>
      <c r="F97" s="36" t="s">
        <v>177</v>
      </c>
      <c r="G97" s="165"/>
      <c r="H97" s="128"/>
      <c r="I97" s="128"/>
      <c r="J97" s="128"/>
      <c r="K97" s="129"/>
      <c r="L97" s="244"/>
      <c r="M97" s="1"/>
      <c r="N97" s="121">
        <f t="shared" si="5"/>
        <v>0</v>
      </c>
      <c r="O97" s="121">
        <f t="shared" si="6"/>
        <v>0</v>
      </c>
    </row>
    <row r="98" spans="1:15" ht="14.25">
      <c r="A98" s="34"/>
      <c r="B98" s="26" t="s">
        <v>156</v>
      </c>
      <c r="C98" s="3" t="s">
        <v>635</v>
      </c>
      <c r="D98" s="252" t="str">
        <f ca="1" t="shared" si="4"/>
        <v>必要品の購入、社内での修復対応</v>
      </c>
      <c r="E98" s="48" t="s">
        <v>179</v>
      </c>
      <c r="F98" s="36" t="s">
        <v>523</v>
      </c>
      <c r="G98" s="165"/>
      <c r="H98" s="128"/>
      <c r="I98" s="128"/>
      <c r="J98" s="128"/>
      <c r="K98" s="129"/>
      <c r="L98" s="244"/>
      <c r="M98" s="1"/>
      <c r="N98" s="121">
        <f t="shared" si="5"/>
        <v>0</v>
      </c>
      <c r="O98" s="121">
        <f t="shared" si="6"/>
        <v>0</v>
      </c>
    </row>
    <row r="99" spans="1:15" ht="12.75">
      <c r="A99" s="34"/>
      <c r="B99" s="26" t="s">
        <v>395</v>
      </c>
      <c r="C99" s="3" t="s">
        <v>636</v>
      </c>
      <c r="D99" s="47" t="str">
        <f ca="1" t="shared" si="4"/>
        <v>a</v>
      </c>
      <c r="E99" s="42" t="str">
        <f ca="1">IF(OFFSET(INDIRECT($D$43&amp;C99),,-8)="","",OFFSET(INDIRECT($D$43&amp;C99),,-8))</f>
        <v>生産拠点全て免震棟とした</v>
      </c>
      <c r="F99" s="36"/>
      <c r="G99" s="160">
        <v>4</v>
      </c>
      <c r="H99" s="126">
        <v>2</v>
      </c>
      <c r="I99" s="126">
        <v>0</v>
      </c>
      <c r="J99" s="126"/>
      <c r="K99" s="127"/>
      <c r="L99" s="161">
        <f>IF(D99="",0,HLOOKUP(D99,$G$46:$K$125,(ROW(L99)-ROW($L$46))+1,FALSE))</f>
        <v>4</v>
      </c>
      <c r="M99" s="1"/>
      <c r="N99" s="121">
        <f t="shared" si="5"/>
        <v>4</v>
      </c>
      <c r="O99" s="121">
        <f t="shared" si="6"/>
        <v>0</v>
      </c>
    </row>
    <row r="100" spans="1:15" ht="12.75">
      <c r="A100" s="34"/>
      <c r="B100" s="26" t="s">
        <v>396</v>
      </c>
      <c r="C100" s="3" t="s">
        <v>637</v>
      </c>
      <c r="D100" s="47" t="b">
        <f ca="1" t="shared" si="4"/>
        <v>1</v>
      </c>
      <c r="E100" s="42">
        <f ca="1">IF(OFFSET(INDIRECT($D$43&amp;C100),-1,-8)="","",OFFSET(INDIRECT($D$43&amp;C100),-1,-8))</f>
      </c>
      <c r="F100" s="36" t="s">
        <v>511</v>
      </c>
      <c r="G100" s="162"/>
      <c r="H100" s="128"/>
      <c r="I100" s="128"/>
      <c r="J100" s="128"/>
      <c r="K100" s="129"/>
      <c r="L100" s="244"/>
      <c r="M100" s="1"/>
      <c r="N100" s="121">
        <f t="shared" si="5"/>
        <v>0</v>
      </c>
      <c r="O100" s="121">
        <f t="shared" si="6"/>
        <v>0</v>
      </c>
    </row>
    <row r="101" spans="1:15" ht="12.75">
      <c r="A101" s="34"/>
      <c r="B101" s="26" t="s">
        <v>397</v>
      </c>
      <c r="C101" s="3" t="s">
        <v>638</v>
      </c>
      <c r="D101" s="47" t="b">
        <f ca="1" t="shared" si="4"/>
        <v>1</v>
      </c>
      <c r="E101" s="48" t="s">
        <v>179</v>
      </c>
      <c r="F101" s="36" t="s">
        <v>512</v>
      </c>
      <c r="G101" s="162"/>
      <c r="H101" s="128"/>
      <c r="I101" s="128"/>
      <c r="J101" s="128"/>
      <c r="K101" s="129"/>
      <c r="L101" s="244"/>
      <c r="M101" s="1"/>
      <c r="N101" s="121">
        <f t="shared" si="5"/>
        <v>0</v>
      </c>
      <c r="O101" s="121">
        <f t="shared" si="6"/>
        <v>0</v>
      </c>
    </row>
    <row r="102" spans="1:15" ht="12.75">
      <c r="A102" s="34"/>
      <c r="B102" s="26" t="s">
        <v>398</v>
      </c>
      <c r="C102" s="3" t="s">
        <v>639</v>
      </c>
      <c r="D102" s="47" t="b">
        <f ca="1" t="shared" si="4"/>
        <v>1</v>
      </c>
      <c r="E102" s="48" t="s">
        <v>179</v>
      </c>
      <c r="F102" s="36" t="s">
        <v>513</v>
      </c>
      <c r="G102" s="162"/>
      <c r="H102" s="128"/>
      <c r="I102" s="128"/>
      <c r="J102" s="128"/>
      <c r="K102" s="129"/>
      <c r="L102" s="244"/>
      <c r="M102" s="1"/>
      <c r="N102" s="121">
        <f t="shared" si="5"/>
        <v>0</v>
      </c>
      <c r="O102" s="121">
        <f t="shared" si="6"/>
        <v>0</v>
      </c>
    </row>
    <row r="103" spans="1:15" ht="12.75">
      <c r="A103" s="34"/>
      <c r="B103" s="26" t="s">
        <v>399</v>
      </c>
      <c r="C103" s="3" t="s">
        <v>640</v>
      </c>
      <c r="D103" s="47" t="b">
        <f ca="1" t="shared" si="4"/>
        <v>1</v>
      </c>
      <c r="E103" s="48" t="s">
        <v>179</v>
      </c>
      <c r="F103" s="36" t="s">
        <v>514</v>
      </c>
      <c r="G103" s="162"/>
      <c r="H103" s="128"/>
      <c r="I103" s="128"/>
      <c r="J103" s="128"/>
      <c r="K103" s="129"/>
      <c r="L103" s="244"/>
      <c r="M103" s="1"/>
      <c r="N103" s="121">
        <f t="shared" si="5"/>
        <v>0</v>
      </c>
      <c r="O103" s="121">
        <f t="shared" si="6"/>
        <v>0</v>
      </c>
    </row>
    <row r="104" spans="1:15" ht="12.75">
      <c r="A104" s="34"/>
      <c r="B104" s="26" t="s">
        <v>400</v>
      </c>
      <c r="C104" s="3" t="s">
        <v>641</v>
      </c>
      <c r="D104" s="47" t="b">
        <f ca="1" t="shared" si="4"/>
        <v>1</v>
      </c>
      <c r="E104" s="48" t="s">
        <v>179</v>
      </c>
      <c r="F104" s="36" t="s">
        <v>515</v>
      </c>
      <c r="G104" s="162"/>
      <c r="H104" s="128"/>
      <c r="I104" s="128"/>
      <c r="J104" s="128"/>
      <c r="K104" s="129"/>
      <c r="L104" s="244"/>
      <c r="M104" s="1"/>
      <c r="N104" s="121">
        <f t="shared" si="5"/>
        <v>0</v>
      </c>
      <c r="O104" s="121">
        <f t="shared" si="6"/>
        <v>0</v>
      </c>
    </row>
    <row r="105" spans="1:15" ht="12.75">
      <c r="A105" s="34"/>
      <c r="B105" s="26" t="s">
        <v>401</v>
      </c>
      <c r="C105" s="3" t="s">
        <v>642</v>
      </c>
      <c r="D105" s="47" t="b">
        <f ca="1" t="shared" si="4"/>
        <v>1</v>
      </c>
      <c r="E105" s="48" t="s">
        <v>179</v>
      </c>
      <c r="F105" s="36" t="s">
        <v>516</v>
      </c>
      <c r="G105" s="162"/>
      <c r="H105" s="128"/>
      <c r="I105" s="128"/>
      <c r="J105" s="128"/>
      <c r="K105" s="129"/>
      <c r="L105" s="244"/>
      <c r="M105" s="1"/>
      <c r="N105" s="121">
        <f t="shared" si="5"/>
        <v>0</v>
      </c>
      <c r="O105" s="121">
        <f t="shared" si="6"/>
        <v>0</v>
      </c>
    </row>
    <row r="106" spans="1:15" ht="12.75">
      <c r="A106" s="34"/>
      <c r="B106" s="234" t="s">
        <v>402</v>
      </c>
      <c r="C106" s="235" t="s">
        <v>643</v>
      </c>
      <c r="D106" s="248" t="b">
        <f ca="1" t="shared" si="4"/>
        <v>1</v>
      </c>
      <c r="E106" s="311" t="s">
        <v>179</v>
      </c>
      <c r="F106" s="36" t="s">
        <v>517</v>
      </c>
      <c r="G106" s="162"/>
      <c r="H106" s="128"/>
      <c r="I106" s="128"/>
      <c r="J106" s="128"/>
      <c r="K106" s="129"/>
      <c r="L106" s="244"/>
      <c r="M106" s="1"/>
      <c r="N106" s="121">
        <f t="shared" si="5"/>
        <v>0</v>
      </c>
      <c r="O106" s="121">
        <f t="shared" si="6"/>
        <v>0</v>
      </c>
    </row>
    <row r="107" spans="1:15" ht="13.5" thickBot="1">
      <c r="A107" s="34"/>
      <c r="B107" s="168" t="s">
        <v>157</v>
      </c>
      <c r="C107" s="169" t="s">
        <v>644</v>
      </c>
      <c r="D107" s="249" t="str">
        <f ca="1" t="shared" si="4"/>
        <v>a</v>
      </c>
      <c r="E107" s="170">
        <f ca="1">IF(OFFSET(INDIRECT($D$43&amp;C107),,-8)="","",OFFSET(INDIRECT($D$43&amp;C107),,-8))</f>
      </c>
      <c r="F107" s="36"/>
      <c r="G107" s="160">
        <v>4</v>
      </c>
      <c r="H107" s="126">
        <v>2</v>
      </c>
      <c r="I107" s="126">
        <v>0</v>
      </c>
      <c r="J107" s="126"/>
      <c r="K107" s="127"/>
      <c r="L107" s="161">
        <f>IF(D107="",0,HLOOKUP(D107,$G$46:$K$125,(ROW(L107)-ROW($L$46))+1,FALSE))</f>
        <v>4</v>
      </c>
      <c r="M107" s="1"/>
      <c r="N107" s="121">
        <f t="shared" si="5"/>
        <v>4</v>
      </c>
      <c r="O107" s="121">
        <f t="shared" si="6"/>
        <v>0</v>
      </c>
    </row>
    <row r="108" spans="1:15" ht="12.75">
      <c r="A108" s="34"/>
      <c r="B108" s="25" t="s">
        <v>158</v>
      </c>
      <c r="C108" s="23" t="s">
        <v>645</v>
      </c>
      <c r="D108" s="251" t="str">
        <f ca="1" t="shared" si="4"/>
        <v>c</v>
      </c>
      <c r="E108" s="45" t="str">
        <f ca="1">IF(OFFSET(INDIRECT($D$43&amp;C108),,-8)="","",OFFSET(INDIRECT($D$43&amp;C108),,-8))</f>
        <v>更なる分散化を推進中</v>
      </c>
      <c r="F108" s="36"/>
      <c r="G108" s="156">
        <v>4</v>
      </c>
      <c r="H108" s="157">
        <v>3</v>
      </c>
      <c r="I108" s="157">
        <v>2</v>
      </c>
      <c r="J108" s="157">
        <v>1</v>
      </c>
      <c r="K108" s="158">
        <v>0</v>
      </c>
      <c r="L108" s="159">
        <f>IF(D108="",0,HLOOKUP(D108,$G$46:$K$125,(ROW(L108)-ROW($L$46))+1,FALSE))</f>
        <v>2</v>
      </c>
      <c r="M108" s="1"/>
      <c r="N108" s="121">
        <f t="shared" si="5"/>
        <v>4</v>
      </c>
      <c r="O108" s="121">
        <f t="shared" si="6"/>
        <v>0</v>
      </c>
    </row>
    <row r="109" spans="1:15" ht="12.75">
      <c r="A109" s="34"/>
      <c r="B109" s="26" t="s">
        <v>159</v>
      </c>
      <c r="C109" s="3" t="s">
        <v>646</v>
      </c>
      <c r="D109" s="47" t="str">
        <f ca="1" t="shared" si="4"/>
        <v>a</v>
      </c>
      <c r="E109" s="42">
        <f ca="1">IF(OFFSET(INDIRECT($D$43&amp;C109),,-8)="","",OFFSET(INDIRECT($D$43&amp;C109),,-8))</f>
      </c>
      <c r="F109" s="36"/>
      <c r="G109" s="160">
        <v>4</v>
      </c>
      <c r="H109" s="126">
        <v>3</v>
      </c>
      <c r="I109" s="126">
        <v>2</v>
      </c>
      <c r="J109" s="126">
        <v>1</v>
      </c>
      <c r="K109" s="127">
        <v>0</v>
      </c>
      <c r="L109" s="161">
        <f>IF(D109="",0,HLOOKUP(D109,$G$46:$K$125,(ROW(L109)-ROW($L$46))+1,FALSE))</f>
        <v>4</v>
      </c>
      <c r="M109" s="1"/>
      <c r="N109" s="121">
        <f t="shared" si="5"/>
        <v>4</v>
      </c>
      <c r="O109" s="121">
        <f t="shared" si="6"/>
        <v>0</v>
      </c>
    </row>
    <row r="110" spans="1:15" ht="12.75">
      <c r="A110" s="34"/>
      <c r="B110" s="26" t="s">
        <v>403</v>
      </c>
      <c r="C110" s="3" t="s">
        <v>647</v>
      </c>
      <c r="D110" s="252" t="str">
        <f ca="1" t="shared" si="4"/>
        <v>a) ３日以内</v>
      </c>
      <c r="E110" s="42">
        <f ca="1">IF(OFFSET(INDIRECT($D$43&amp;C110),-1,-8)="","",OFFSET(INDIRECT($D$43&amp;C110),-1,-8))</f>
      </c>
      <c r="F110" s="36" t="s">
        <v>527</v>
      </c>
      <c r="G110" s="162"/>
      <c r="H110" s="128"/>
      <c r="I110" s="128"/>
      <c r="J110" s="128"/>
      <c r="K110" s="129"/>
      <c r="L110" s="244"/>
      <c r="M110" s="1"/>
      <c r="N110" s="121">
        <f t="shared" si="5"/>
        <v>0</v>
      </c>
      <c r="O110" s="121">
        <f t="shared" si="6"/>
        <v>0</v>
      </c>
    </row>
    <row r="111" spans="1:15" ht="12.75">
      <c r="A111" s="34"/>
      <c r="B111" s="26" t="s">
        <v>404</v>
      </c>
      <c r="C111" s="3" t="s">
        <v>648</v>
      </c>
      <c r="D111" s="252">
        <f ca="1" t="shared" si="9" ref="D111:D125">INDIRECT($D$43&amp;C111)</f>
      </c>
      <c r="E111" s="48" t="s">
        <v>179</v>
      </c>
      <c r="F111" s="36" t="s">
        <v>526</v>
      </c>
      <c r="G111" s="162"/>
      <c r="H111" s="128"/>
      <c r="I111" s="128"/>
      <c r="J111" s="128"/>
      <c r="K111" s="129"/>
      <c r="L111" s="244"/>
      <c r="M111" s="1"/>
      <c r="N111" s="121">
        <f t="shared" si="5"/>
        <v>0</v>
      </c>
      <c r="O111" s="121">
        <f t="shared" si="6"/>
        <v>0</v>
      </c>
    </row>
    <row r="112" spans="1:15" ht="12.75">
      <c r="A112" s="34"/>
      <c r="B112" s="26" t="s">
        <v>405</v>
      </c>
      <c r="C112" s="3" t="s">
        <v>649</v>
      </c>
      <c r="D112" s="47" t="str">
        <f ca="1" t="shared" si="9"/>
        <v>a</v>
      </c>
      <c r="E112" s="42">
        <f aca="true" ca="1" t="shared" si="10" ref="E112:E125">IF(OFFSET(INDIRECT($D$43&amp;C112),,-8)="","",OFFSET(INDIRECT($D$43&amp;C112),,-8))</f>
      </c>
      <c r="F112" s="36"/>
      <c r="G112" s="160">
        <v>4</v>
      </c>
      <c r="H112" s="126">
        <v>2</v>
      </c>
      <c r="I112" s="126">
        <v>0</v>
      </c>
      <c r="J112" s="126"/>
      <c r="K112" s="127"/>
      <c r="L112" s="161">
        <f aca="true" t="shared" si="11" ref="L112:L125">IF(D112="",0,HLOOKUP(D112,$G$46:$K$125,(ROW(L112)-ROW($L$46))+1,FALSE))</f>
        <v>4</v>
      </c>
      <c r="M112" s="1"/>
      <c r="N112" s="121">
        <f t="shared" si="5"/>
        <v>4</v>
      </c>
      <c r="O112" s="121">
        <f t="shared" si="6"/>
        <v>0</v>
      </c>
    </row>
    <row r="113" spans="1:15" ht="12.75">
      <c r="A113" s="34"/>
      <c r="B113" s="234" t="s">
        <v>406</v>
      </c>
      <c r="C113" s="235" t="s">
        <v>650</v>
      </c>
      <c r="D113" s="248" t="str">
        <f ca="1" t="shared" si="9"/>
        <v>d</v>
      </c>
      <c r="E113" s="236" t="str">
        <f ca="1" t="shared" si="10"/>
        <v>製品在庫はない。重要製品に対する原材料を6ヶ月以上備蓄し対応。</v>
      </c>
      <c r="F113" s="36"/>
      <c r="G113" s="160">
        <v>4</v>
      </c>
      <c r="H113" s="126">
        <v>3</v>
      </c>
      <c r="I113" s="126">
        <v>2</v>
      </c>
      <c r="J113" s="126">
        <v>1</v>
      </c>
      <c r="K113" s="127">
        <v>0</v>
      </c>
      <c r="L113" s="161">
        <f t="shared" si="11"/>
        <v>1</v>
      </c>
      <c r="M113" s="1"/>
      <c r="N113" s="121">
        <f t="shared" si="5"/>
        <v>4</v>
      </c>
      <c r="O113" s="121">
        <f t="shared" si="6"/>
        <v>0</v>
      </c>
    </row>
    <row r="114" spans="1:15" ht="12.75">
      <c r="A114" s="34"/>
      <c r="B114" s="168" t="s">
        <v>160</v>
      </c>
      <c r="C114" s="169" t="s">
        <v>651</v>
      </c>
      <c r="D114" s="249" t="str">
        <f ca="1" t="shared" si="9"/>
        <v>b</v>
      </c>
      <c r="E114" s="170" t="str">
        <f ca="1" t="shared" si="10"/>
        <v>重要製品に対する原材料を6ヶ月以上備蓄し対応。</v>
      </c>
      <c r="F114" s="36"/>
      <c r="G114" s="160">
        <v>4</v>
      </c>
      <c r="H114" s="126">
        <v>3</v>
      </c>
      <c r="I114" s="126">
        <v>2</v>
      </c>
      <c r="J114" s="126">
        <v>1</v>
      </c>
      <c r="K114" s="127">
        <v>0</v>
      </c>
      <c r="L114" s="161">
        <f t="shared" si="11"/>
        <v>3</v>
      </c>
      <c r="M114" s="1"/>
      <c r="N114" s="121">
        <f t="shared" si="5"/>
        <v>4</v>
      </c>
      <c r="O114" s="121">
        <f t="shared" si="6"/>
        <v>0</v>
      </c>
    </row>
    <row r="115" spans="1:15" ht="12.75">
      <c r="A115" s="34"/>
      <c r="B115" s="26" t="s">
        <v>161</v>
      </c>
      <c r="C115" s="3" t="s">
        <v>652</v>
      </c>
      <c r="D115" s="47" t="str">
        <f ca="1" t="shared" si="9"/>
        <v>a</v>
      </c>
      <c r="E115" s="42">
        <f ca="1" t="shared" si="10"/>
      </c>
      <c r="F115" s="36"/>
      <c r="G115" s="160">
        <v>4</v>
      </c>
      <c r="H115" s="126">
        <v>3</v>
      </c>
      <c r="I115" s="126">
        <v>2</v>
      </c>
      <c r="J115" s="126">
        <v>1</v>
      </c>
      <c r="K115" s="127">
        <v>0</v>
      </c>
      <c r="L115" s="161">
        <f t="shared" si="11"/>
        <v>4</v>
      </c>
      <c r="M115" s="1"/>
      <c r="N115" s="121">
        <f t="shared" si="5"/>
        <v>4</v>
      </c>
      <c r="O115" s="121">
        <f t="shared" si="6"/>
        <v>0</v>
      </c>
    </row>
    <row r="116" spans="1:15" ht="12.75">
      <c r="A116" s="34"/>
      <c r="B116" s="234" t="s">
        <v>162</v>
      </c>
      <c r="C116" s="235" t="s">
        <v>653</v>
      </c>
      <c r="D116" s="248" t="str">
        <f ca="1" t="shared" si="9"/>
        <v>b</v>
      </c>
      <c r="E116" s="236">
        <f ca="1" t="shared" si="10"/>
      </c>
      <c r="F116" s="36"/>
      <c r="G116" s="160">
        <v>4</v>
      </c>
      <c r="H116" s="126">
        <v>2</v>
      </c>
      <c r="I116" s="126">
        <v>0</v>
      </c>
      <c r="J116" s="126"/>
      <c r="K116" s="127"/>
      <c r="L116" s="161">
        <f t="shared" si="11"/>
        <v>2</v>
      </c>
      <c r="M116" s="1"/>
      <c r="N116" s="121">
        <f t="shared" si="5"/>
        <v>4</v>
      </c>
      <c r="O116" s="121">
        <f t="shared" si="6"/>
        <v>0</v>
      </c>
    </row>
    <row r="117" spans="1:15" ht="13.5" thickBot="1">
      <c r="A117" s="34"/>
      <c r="B117" s="238" t="s">
        <v>163</v>
      </c>
      <c r="C117" s="239" t="s">
        <v>654</v>
      </c>
      <c r="D117" s="253" t="str">
        <f ca="1" t="shared" si="9"/>
        <v>a</v>
      </c>
      <c r="E117" s="240">
        <f ca="1" t="shared" si="10"/>
      </c>
      <c r="F117" s="36"/>
      <c r="G117" s="160">
        <v>4</v>
      </c>
      <c r="H117" s="126">
        <v>3</v>
      </c>
      <c r="I117" s="126">
        <v>2</v>
      </c>
      <c r="J117" s="126">
        <v>1</v>
      </c>
      <c r="K117" s="127">
        <v>0</v>
      </c>
      <c r="L117" s="161">
        <f t="shared" si="11"/>
        <v>4</v>
      </c>
      <c r="M117" s="1"/>
      <c r="N117" s="121">
        <f t="shared" si="5"/>
        <v>4</v>
      </c>
      <c r="O117" s="121">
        <f t="shared" si="6"/>
        <v>0</v>
      </c>
    </row>
    <row r="118" spans="1:15" ht="12.75">
      <c r="A118" s="34"/>
      <c r="B118" s="168" t="s">
        <v>164</v>
      </c>
      <c r="C118" s="169" t="s">
        <v>655</v>
      </c>
      <c r="D118" s="249" t="str">
        <f ca="1" t="shared" si="9"/>
        <v>a</v>
      </c>
      <c r="E118" s="170">
        <f ca="1" t="shared" si="10"/>
      </c>
      <c r="F118" s="36"/>
      <c r="G118" s="156">
        <v>4</v>
      </c>
      <c r="H118" s="157">
        <v>2</v>
      </c>
      <c r="I118" s="157">
        <v>0</v>
      </c>
      <c r="J118" s="157"/>
      <c r="K118" s="158"/>
      <c r="L118" s="159">
        <f t="shared" si="11"/>
        <v>4</v>
      </c>
      <c r="M118" s="1"/>
      <c r="N118" s="121">
        <f t="shared" si="5"/>
        <v>4</v>
      </c>
      <c r="O118" s="121">
        <f t="shared" si="6"/>
        <v>0</v>
      </c>
    </row>
    <row r="119" spans="1:15" ht="12.75">
      <c r="A119" s="34"/>
      <c r="B119" s="26" t="s">
        <v>165</v>
      </c>
      <c r="C119" s="3" t="s">
        <v>656</v>
      </c>
      <c r="D119" s="47" t="str">
        <f ca="1" t="shared" si="9"/>
        <v>b</v>
      </c>
      <c r="E119" s="42">
        <f ca="1" t="shared" si="10"/>
      </c>
      <c r="F119" s="36"/>
      <c r="G119" s="160">
        <v>4</v>
      </c>
      <c r="H119" s="126">
        <v>2</v>
      </c>
      <c r="I119" s="126">
        <v>0</v>
      </c>
      <c r="J119" s="126"/>
      <c r="K119" s="127"/>
      <c r="L119" s="161">
        <f t="shared" si="11"/>
        <v>2</v>
      </c>
      <c r="M119" s="1"/>
      <c r="N119" s="121">
        <f t="shared" si="5"/>
        <v>4</v>
      </c>
      <c r="O119" s="121">
        <f t="shared" si="6"/>
        <v>0</v>
      </c>
    </row>
    <row r="120" spans="1:15" ht="12.75">
      <c r="A120" s="34"/>
      <c r="B120" s="234" t="s">
        <v>166</v>
      </c>
      <c r="C120" s="235" t="s">
        <v>657</v>
      </c>
      <c r="D120" s="248" t="str">
        <f ca="1" t="shared" si="9"/>
        <v>a</v>
      </c>
      <c r="E120" s="236">
        <f ca="1" t="shared" si="10"/>
      </c>
      <c r="F120" s="36"/>
      <c r="G120" s="160">
        <v>4</v>
      </c>
      <c r="H120" s="126">
        <v>3</v>
      </c>
      <c r="I120" s="126">
        <v>2</v>
      </c>
      <c r="J120" s="126">
        <v>1</v>
      </c>
      <c r="K120" s="127">
        <v>0</v>
      </c>
      <c r="L120" s="161">
        <f t="shared" si="11"/>
        <v>4</v>
      </c>
      <c r="M120" s="1"/>
      <c r="N120" s="121">
        <f t="shared" si="5"/>
        <v>4</v>
      </c>
      <c r="O120" s="121">
        <f t="shared" si="6"/>
        <v>0</v>
      </c>
    </row>
    <row r="121" spans="1:15" ht="12.75">
      <c r="A121" s="34"/>
      <c r="B121" s="168" t="s">
        <v>167</v>
      </c>
      <c r="C121" s="169" t="s">
        <v>658</v>
      </c>
      <c r="D121" s="249" t="str">
        <f ca="1" t="shared" si="9"/>
        <v>a</v>
      </c>
      <c r="E121" s="170">
        <f ca="1" t="shared" si="10"/>
      </c>
      <c r="F121" s="36"/>
      <c r="G121" s="160">
        <v>4</v>
      </c>
      <c r="H121" s="126">
        <v>3</v>
      </c>
      <c r="I121" s="126">
        <v>2</v>
      </c>
      <c r="J121" s="126">
        <v>1</v>
      </c>
      <c r="K121" s="127">
        <v>0</v>
      </c>
      <c r="L121" s="161">
        <f t="shared" si="11"/>
        <v>4</v>
      </c>
      <c r="M121" s="1"/>
      <c r="N121" s="121">
        <f t="shared" si="5"/>
        <v>4</v>
      </c>
      <c r="O121" s="121">
        <f t="shared" si="6"/>
        <v>0</v>
      </c>
    </row>
    <row r="122" spans="1:15" ht="12.75">
      <c r="A122" s="34"/>
      <c r="B122" s="26" t="s">
        <v>168</v>
      </c>
      <c r="C122" s="3" t="s">
        <v>659</v>
      </c>
      <c r="D122" s="47" t="str">
        <f ca="1" t="shared" si="9"/>
        <v>b</v>
      </c>
      <c r="E122" s="42">
        <f ca="1" t="shared" si="10"/>
      </c>
      <c r="F122" s="36"/>
      <c r="G122" s="160">
        <v>4</v>
      </c>
      <c r="H122" s="126">
        <v>3</v>
      </c>
      <c r="I122" s="126">
        <v>2</v>
      </c>
      <c r="J122" s="126">
        <v>1</v>
      </c>
      <c r="K122" s="127">
        <v>0</v>
      </c>
      <c r="L122" s="161">
        <f t="shared" si="11"/>
        <v>3</v>
      </c>
      <c r="M122" s="1"/>
      <c r="N122" s="121">
        <f t="shared" si="5"/>
        <v>4</v>
      </c>
      <c r="O122" s="121">
        <f t="shared" si="6"/>
        <v>0</v>
      </c>
    </row>
    <row r="123" spans="1:15" ht="12.75">
      <c r="A123" s="34"/>
      <c r="B123" s="26" t="s">
        <v>169</v>
      </c>
      <c r="C123" s="3" t="s">
        <v>660</v>
      </c>
      <c r="D123" s="47" t="str">
        <f ca="1" t="shared" si="9"/>
        <v>a</v>
      </c>
      <c r="E123" s="42">
        <f ca="1" t="shared" si="10"/>
      </c>
      <c r="F123" s="36"/>
      <c r="G123" s="160">
        <v>4</v>
      </c>
      <c r="H123" s="126">
        <v>2</v>
      </c>
      <c r="I123" s="126">
        <v>0</v>
      </c>
      <c r="J123" s="126"/>
      <c r="K123" s="127"/>
      <c r="L123" s="161">
        <f t="shared" si="11"/>
        <v>4</v>
      </c>
      <c r="M123" s="1"/>
      <c r="N123" s="121">
        <f t="shared" si="5"/>
        <v>4</v>
      </c>
      <c r="O123" s="121">
        <f t="shared" si="6"/>
        <v>0</v>
      </c>
    </row>
    <row r="124" spans="1:15" ht="12.75">
      <c r="A124" s="34"/>
      <c r="B124" s="234" t="s">
        <v>170</v>
      </c>
      <c r="C124" s="235" t="s">
        <v>661</v>
      </c>
      <c r="D124" s="248" t="str">
        <f ca="1" t="shared" si="9"/>
        <v>b</v>
      </c>
      <c r="E124" s="236">
        <f ca="1" t="shared" si="10"/>
      </c>
      <c r="F124" s="36"/>
      <c r="G124" s="160">
        <v>4</v>
      </c>
      <c r="H124" s="126">
        <v>2</v>
      </c>
      <c r="I124" s="126">
        <v>0</v>
      </c>
      <c r="J124" s="126"/>
      <c r="K124" s="127"/>
      <c r="L124" s="161">
        <f t="shared" si="11"/>
        <v>2</v>
      </c>
      <c r="M124" s="1"/>
      <c r="N124" s="121">
        <f t="shared" si="5"/>
        <v>4</v>
      </c>
      <c r="O124" s="121">
        <f t="shared" si="6"/>
        <v>0</v>
      </c>
    </row>
    <row r="125" spans="1:15" ht="13.5" thickBot="1">
      <c r="A125" s="35"/>
      <c r="B125" s="241" t="s">
        <v>171</v>
      </c>
      <c r="C125" s="242" t="s">
        <v>662</v>
      </c>
      <c r="D125" s="254" t="str">
        <f ca="1" t="shared" si="9"/>
        <v>b</v>
      </c>
      <c r="E125" s="243">
        <f ca="1" t="shared" si="10"/>
      </c>
      <c r="F125" s="36"/>
      <c r="G125" s="166">
        <v>4</v>
      </c>
      <c r="H125" s="150">
        <v>2</v>
      </c>
      <c r="I125" s="150">
        <v>0</v>
      </c>
      <c r="J125" s="150"/>
      <c r="K125" s="151"/>
      <c r="L125" s="167">
        <f t="shared" si="11"/>
        <v>2</v>
      </c>
      <c r="M125" s="1"/>
      <c r="N125" s="121">
        <f t="shared" si="5"/>
        <v>4</v>
      </c>
      <c r="O125" s="121">
        <f t="shared" si="6"/>
        <v>0</v>
      </c>
    </row>
    <row r="126" spans="1:15" ht="13.5" thickBot="1">
      <c r="A126" s="4"/>
      <c r="B126" s="6" t="s">
        <v>190</v>
      </c>
      <c r="D126" s="255">
        <f>ROUND(((L126-O126)/(N126-O126))*100,1)</f>
        <v>84.9</v>
      </c>
      <c r="F126" s="189"/>
      <c r="G126" s="125"/>
      <c r="H126" s="125"/>
      <c r="I126" s="1"/>
      <c r="J126" s="1"/>
      <c r="K126" s="1"/>
      <c r="L126" s="116">
        <f>SUM(L47:L125)</f>
        <v>129</v>
      </c>
      <c r="M126" s="1"/>
      <c r="N126" s="124">
        <f>SUM(N47:N125)</f>
        <v>152</v>
      </c>
      <c r="O126" s="124">
        <f>SUM(O47:O125)</f>
        <v>0</v>
      </c>
    </row>
    <row r="127" spans="1:15" s="190" customFormat="1" ht="10.5">
      <c r="A127" s="188"/>
      <c r="B127" s="189"/>
      <c r="D127" s="191" t="s">
        <v>269</v>
      </c>
      <c r="F127" s="189"/>
      <c r="G127" s="188"/>
      <c r="H127" s="188"/>
      <c r="I127" s="187"/>
      <c r="J127" s="187"/>
      <c r="K127" s="187"/>
      <c r="L127" s="187" t="s">
        <v>270</v>
      </c>
      <c r="M127" s="187"/>
      <c r="N127" s="187" t="s">
        <v>271</v>
      </c>
      <c r="O127" s="187" t="s">
        <v>272</v>
      </c>
    </row>
    <row r="128" spans="1:15" s="190" customFormat="1" ht="10.5">
      <c r="A128" s="188"/>
      <c r="B128" s="189"/>
      <c r="D128" s="191"/>
      <c r="F128" s="189"/>
      <c r="G128" s="188"/>
      <c r="H128" s="188"/>
      <c r="I128" s="187"/>
      <c r="J128" s="187"/>
      <c r="K128" s="187"/>
      <c r="L128" s="187"/>
      <c r="M128" s="187"/>
      <c r="N128" s="187"/>
      <c r="O128" s="187"/>
    </row>
    <row r="129" spans="1:8" ht="12.75">
      <c r="A129" s="4"/>
      <c r="B129" s="2"/>
      <c r="D129" s="131" t="s">
        <v>503</v>
      </c>
      <c r="E129" s="2"/>
      <c r="F129" s="189"/>
      <c r="G129" s="5"/>
      <c r="H129" s="5"/>
    </row>
    <row r="130" spans="1:8" ht="12.75">
      <c r="A130" s="4"/>
      <c r="B130" s="2" t="s">
        <v>241</v>
      </c>
      <c r="C130" s="2"/>
      <c r="D130" s="2"/>
      <c r="E130" s="2"/>
      <c r="F130" s="189"/>
      <c r="G130" s="5"/>
      <c r="H130" s="5"/>
    </row>
    <row r="131" spans="1:8" ht="13.5" thickBot="1">
      <c r="A131" s="4"/>
      <c r="B131" s="173"/>
      <c r="D131" s="173" t="s">
        <v>238</v>
      </c>
      <c r="E131" s="173" t="s">
        <v>237</v>
      </c>
      <c r="F131" s="119" t="s">
        <v>239</v>
      </c>
      <c r="G131" s="192"/>
      <c r="H131" s="5"/>
    </row>
    <row r="132" spans="1:8" ht="12.75">
      <c r="A132" s="4"/>
      <c r="B132" s="176" t="s">
        <v>233</v>
      </c>
      <c r="D132" s="176">
        <f>ROUND(SUM(L47:L93)/SUM(N47:N93)*E132,0)</f>
        <v>40</v>
      </c>
      <c r="E132" s="176">
        <f>ROUND(SUM(N47:N93)/N126*100,0)</f>
        <v>45</v>
      </c>
      <c r="F132" s="178">
        <f>ROUND(D132/E132,3)</f>
        <v>0.889</v>
      </c>
      <c r="G132" s="5"/>
      <c r="H132" s="5"/>
    </row>
    <row r="133" spans="1:8" ht="12.75">
      <c r="A133" s="4"/>
      <c r="B133" s="171" t="s">
        <v>234</v>
      </c>
      <c r="D133" s="171">
        <f>ROUND(SUM(L94:L107)/SUM(N94:N107)*E133,0)</f>
        <v>13</v>
      </c>
      <c r="E133" s="171">
        <f>ROUND(SUM(N94:N107)/N126*100,0)</f>
        <v>13</v>
      </c>
      <c r="F133" s="172">
        <f>ROUND(D133/E133,3)</f>
        <v>1</v>
      </c>
      <c r="G133" s="5"/>
      <c r="H133" s="5"/>
    </row>
    <row r="134" spans="1:8" ht="12.75">
      <c r="A134" s="4"/>
      <c r="B134" s="171" t="s">
        <v>235</v>
      </c>
      <c r="D134" s="171">
        <f>ROUND(SUM(L108:L117)/SUM(N108:N117)*E134,0)</f>
        <v>16</v>
      </c>
      <c r="E134" s="171">
        <f>ROUND(SUM(N108:N117)/N126*100,0)</f>
        <v>21</v>
      </c>
      <c r="F134" s="172">
        <f>ROUND(D134/E134,3)</f>
        <v>0.762</v>
      </c>
      <c r="G134" s="5"/>
      <c r="H134" s="5"/>
    </row>
    <row r="135" spans="1:8" ht="13.5" thickBot="1">
      <c r="A135" s="4"/>
      <c r="B135" s="177" t="s">
        <v>236</v>
      </c>
      <c r="D135" s="177">
        <f>ROUND(SUM(L118:L125)/SUM(N118:N125)*E135,0)</f>
        <v>16</v>
      </c>
      <c r="E135" s="177">
        <f>ROUND(SUM(N118:N125)/N126*100,0)</f>
        <v>21</v>
      </c>
      <c r="F135" s="179">
        <f>ROUND(D135/E135,3)</f>
        <v>0.762</v>
      </c>
      <c r="G135" s="5"/>
      <c r="H135" s="5"/>
    </row>
    <row r="136" spans="1:8" ht="12.75">
      <c r="A136" s="4"/>
      <c r="B136" s="174" t="s">
        <v>240</v>
      </c>
      <c r="D136" s="246">
        <f>SUM(D132:D135)</f>
        <v>85</v>
      </c>
      <c r="E136" s="276">
        <f>SUM(E132:E135)</f>
        <v>100</v>
      </c>
      <c r="F136" s="175">
        <f>ROUND(D136/E136,3)</f>
        <v>0.85</v>
      </c>
      <c r="G136" s="5"/>
      <c r="H136" s="5"/>
    </row>
    <row r="137" spans="1:8" ht="12.75">
      <c r="A137" s="4"/>
      <c r="B137" s="2"/>
      <c r="C137" s="131"/>
      <c r="D137" s="191" t="s">
        <v>269</v>
      </c>
      <c r="E137" s="2"/>
      <c r="F137" s="189"/>
      <c r="G137" s="5"/>
      <c r="H137" s="5"/>
    </row>
    <row r="138" spans="1:8" ht="12.75">
      <c r="A138" s="4"/>
      <c r="B138" s="2"/>
      <c r="C138" s="2"/>
      <c r="D138" s="2"/>
      <c r="E138" s="2"/>
      <c r="F138" s="189"/>
      <c r="G138" s="5"/>
      <c r="H138" s="5"/>
    </row>
    <row r="139" spans="1:12" ht="13.5" thickBot="1">
      <c r="A139" s="186" t="s">
        <v>412</v>
      </c>
      <c r="B139" s="2"/>
      <c r="C139" s="2"/>
      <c r="D139" s="2"/>
      <c r="E139" s="2"/>
      <c r="F139" s="189"/>
      <c r="G139" s="481" t="s">
        <v>189</v>
      </c>
      <c r="H139" s="482"/>
      <c r="I139" s="482"/>
      <c r="J139" s="482"/>
      <c r="K139" s="482"/>
      <c r="L139" s="119" t="s">
        <v>188</v>
      </c>
    </row>
    <row r="140" spans="1:15" ht="13.5" thickBot="1">
      <c r="A140" s="185"/>
      <c r="B140" s="31" t="s">
        <v>173</v>
      </c>
      <c r="C140" s="32" t="s">
        <v>47</v>
      </c>
      <c r="D140" s="40" t="s">
        <v>46</v>
      </c>
      <c r="E140" s="40" t="s">
        <v>9</v>
      </c>
      <c r="F140" s="189"/>
      <c r="G140" s="152" t="s">
        <v>183</v>
      </c>
      <c r="H140" s="153" t="s">
        <v>184</v>
      </c>
      <c r="I140" s="153" t="s">
        <v>6</v>
      </c>
      <c r="J140" s="153" t="s">
        <v>76</v>
      </c>
      <c r="K140" s="154" t="s">
        <v>77</v>
      </c>
      <c r="L140" s="155"/>
      <c r="N140" s="122" t="s">
        <v>191</v>
      </c>
      <c r="O140" s="123" t="s">
        <v>192</v>
      </c>
    </row>
    <row r="141" spans="1:15" ht="12.75">
      <c r="A141" s="182" t="s">
        <v>267</v>
      </c>
      <c r="B141" s="25" t="s">
        <v>257</v>
      </c>
      <c r="C141" s="23" t="s">
        <v>663</v>
      </c>
      <c r="D141" s="41">
        <f ca="1" t="shared" si="12" ref="D141:D150">INDIRECT($D$43&amp;C141)</f>
      </c>
      <c r="E141" s="41">
        <f aca="true" ca="1" t="shared" si="13" ref="E141:E150">IF(OFFSET(INDIRECT($D$43&amp;C141),,-8)="","",OFFSET(INDIRECT($D$43&amp;C141),,-8))</f>
      </c>
      <c r="F141" s="310"/>
      <c r="G141" s="156">
        <v>4</v>
      </c>
      <c r="H141" s="157">
        <v>3</v>
      </c>
      <c r="I141" s="157">
        <v>2</v>
      </c>
      <c r="J141" s="157">
        <v>1</v>
      </c>
      <c r="K141" s="158">
        <v>0</v>
      </c>
      <c r="L141" s="159">
        <f aca="true" t="shared" si="14" ref="L141:L150">IF(D141="",0,HLOOKUP(D141,$G$140:$K$150,(ROW(L141)-ROW(L140))+1,FALSE))</f>
        <v>0</v>
      </c>
      <c r="M141" s="1"/>
      <c r="N141" s="121">
        <f>MAX(G141:K141)</f>
        <v>4</v>
      </c>
      <c r="O141" s="121">
        <f>MIN(G141:K141)</f>
        <v>0</v>
      </c>
    </row>
    <row r="142" spans="1:15" ht="12.75">
      <c r="A142" s="34"/>
      <c r="B142" s="26" t="s">
        <v>258</v>
      </c>
      <c r="C142" s="3" t="s">
        <v>664</v>
      </c>
      <c r="D142" s="42">
        <f ca="1" t="shared" si="12"/>
      </c>
      <c r="E142" s="42">
        <f ca="1" t="shared" si="13"/>
      </c>
      <c r="F142" s="310"/>
      <c r="G142" s="160">
        <v>4</v>
      </c>
      <c r="H142" s="126">
        <v>3</v>
      </c>
      <c r="I142" s="126">
        <v>2</v>
      </c>
      <c r="J142" s="126">
        <v>1</v>
      </c>
      <c r="K142" s="127">
        <v>0</v>
      </c>
      <c r="L142" s="161">
        <f t="shared" si="14"/>
        <v>0</v>
      </c>
      <c r="M142" s="1"/>
      <c r="N142" s="121">
        <f aca="true" t="shared" si="15" ref="N142:N150">MAX(G142:K142)</f>
        <v>4</v>
      </c>
      <c r="O142" s="121">
        <f aca="true" t="shared" si="16" ref="O142:O150">MIN(G142:K142)</f>
        <v>0</v>
      </c>
    </row>
    <row r="143" spans="1:15" ht="12.75">
      <c r="A143" s="34"/>
      <c r="B143" s="26" t="s">
        <v>259</v>
      </c>
      <c r="C143" s="3" t="s">
        <v>665</v>
      </c>
      <c r="D143" s="42">
        <f ca="1" t="shared" si="12"/>
      </c>
      <c r="E143" s="42">
        <f ca="1" t="shared" si="13"/>
      </c>
      <c r="F143" s="310"/>
      <c r="G143" s="160">
        <v>4</v>
      </c>
      <c r="H143" s="126">
        <v>3</v>
      </c>
      <c r="I143" s="126">
        <v>2</v>
      </c>
      <c r="J143" s="126">
        <v>1</v>
      </c>
      <c r="K143" s="127">
        <v>0</v>
      </c>
      <c r="L143" s="161">
        <f t="shared" si="14"/>
        <v>0</v>
      </c>
      <c r="M143" s="1"/>
      <c r="N143" s="121">
        <f t="shared" si="15"/>
        <v>4</v>
      </c>
      <c r="O143" s="121">
        <f t="shared" si="16"/>
        <v>0</v>
      </c>
    </row>
    <row r="144" spans="1:15" ht="12.75">
      <c r="A144" s="34"/>
      <c r="B144" s="26" t="s">
        <v>260</v>
      </c>
      <c r="C144" s="3" t="s">
        <v>666</v>
      </c>
      <c r="D144" s="42">
        <f ca="1" t="shared" si="12"/>
      </c>
      <c r="E144" s="42">
        <f ca="1" t="shared" si="13"/>
      </c>
      <c r="F144" s="310"/>
      <c r="G144" s="160">
        <v>4</v>
      </c>
      <c r="H144" s="126">
        <v>3</v>
      </c>
      <c r="I144" s="126">
        <v>2</v>
      </c>
      <c r="J144" s="126">
        <v>1</v>
      </c>
      <c r="K144" s="127">
        <v>0</v>
      </c>
      <c r="L144" s="161">
        <f t="shared" si="14"/>
        <v>0</v>
      </c>
      <c r="M144" s="1"/>
      <c r="N144" s="121">
        <f t="shared" si="15"/>
        <v>4</v>
      </c>
      <c r="O144" s="121">
        <f t="shared" si="16"/>
        <v>0</v>
      </c>
    </row>
    <row r="145" spans="1:15" ht="12.75">
      <c r="A145" s="34"/>
      <c r="B145" s="26" t="s">
        <v>261</v>
      </c>
      <c r="C145" s="3" t="s">
        <v>667</v>
      </c>
      <c r="D145" s="42">
        <f ca="1" t="shared" si="12"/>
      </c>
      <c r="E145" s="42">
        <f ca="1" t="shared" si="13"/>
      </c>
      <c r="F145" s="310"/>
      <c r="G145" s="160">
        <v>4</v>
      </c>
      <c r="H145" s="126">
        <v>3</v>
      </c>
      <c r="I145" s="126">
        <v>2</v>
      </c>
      <c r="J145" s="126">
        <v>1</v>
      </c>
      <c r="K145" s="127">
        <v>0</v>
      </c>
      <c r="L145" s="161">
        <f t="shared" si="14"/>
        <v>0</v>
      </c>
      <c r="M145" s="1"/>
      <c r="N145" s="121">
        <f t="shared" si="15"/>
        <v>4</v>
      </c>
      <c r="O145" s="121">
        <f t="shared" si="16"/>
        <v>0</v>
      </c>
    </row>
    <row r="146" spans="1:15" ht="12.75">
      <c r="A146" s="33"/>
      <c r="B146" s="26" t="s">
        <v>262</v>
      </c>
      <c r="C146" s="3" t="s">
        <v>668</v>
      </c>
      <c r="D146" s="42">
        <f ca="1" t="shared" si="12"/>
      </c>
      <c r="E146" s="42">
        <f ca="1" t="shared" si="13"/>
      </c>
      <c r="F146" s="310"/>
      <c r="G146" s="160">
        <v>4</v>
      </c>
      <c r="H146" s="126">
        <v>3</v>
      </c>
      <c r="I146" s="126">
        <v>2</v>
      </c>
      <c r="J146" s="126">
        <v>1</v>
      </c>
      <c r="K146" s="127">
        <v>0</v>
      </c>
      <c r="L146" s="161">
        <f t="shared" si="14"/>
        <v>0</v>
      </c>
      <c r="M146" s="1"/>
      <c r="N146" s="121">
        <f t="shared" si="15"/>
        <v>4</v>
      </c>
      <c r="O146" s="121">
        <f t="shared" si="16"/>
        <v>0</v>
      </c>
    </row>
    <row r="147" spans="1:15" ht="12.75">
      <c r="A147" s="33"/>
      <c r="B147" s="26" t="s">
        <v>263</v>
      </c>
      <c r="C147" s="3" t="s">
        <v>669</v>
      </c>
      <c r="D147" s="42">
        <f ca="1" t="shared" si="12"/>
      </c>
      <c r="E147" s="42">
        <f ca="1" t="shared" si="13"/>
      </c>
      <c r="F147" s="310"/>
      <c r="G147" s="160">
        <v>4</v>
      </c>
      <c r="H147" s="126">
        <v>3</v>
      </c>
      <c r="I147" s="126">
        <v>2</v>
      </c>
      <c r="J147" s="126">
        <v>1</v>
      </c>
      <c r="K147" s="127">
        <v>0</v>
      </c>
      <c r="L147" s="161">
        <f t="shared" si="14"/>
        <v>0</v>
      </c>
      <c r="M147" s="1"/>
      <c r="N147" s="121">
        <f t="shared" si="15"/>
        <v>4</v>
      </c>
      <c r="O147" s="121">
        <f t="shared" si="16"/>
        <v>0</v>
      </c>
    </row>
    <row r="148" spans="1:15" ht="12.75">
      <c r="A148" s="33"/>
      <c r="B148" s="26" t="s">
        <v>264</v>
      </c>
      <c r="C148" s="3" t="s">
        <v>670</v>
      </c>
      <c r="D148" s="42">
        <f ca="1" t="shared" si="12"/>
      </c>
      <c r="E148" s="42">
        <f ca="1" t="shared" si="13"/>
      </c>
      <c r="F148" s="310"/>
      <c r="G148" s="160">
        <v>4</v>
      </c>
      <c r="H148" s="126">
        <v>3</v>
      </c>
      <c r="I148" s="126">
        <v>2</v>
      </c>
      <c r="J148" s="126">
        <v>1</v>
      </c>
      <c r="K148" s="127">
        <v>0</v>
      </c>
      <c r="L148" s="161">
        <f t="shared" si="14"/>
        <v>0</v>
      </c>
      <c r="M148" s="1"/>
      <c r="N148" s="121">
        <f t="shared" si="15"/>
        <v>4</v>
      </c>
      <c r="O148" s="121">
        <f t="shared" si="16"/>
        <v>0</v>
      </c>
    </row>
    <row r="149" spans="1:15" ht="12.75">
      <c r="A149" s="33"/>
      <c r="B149" s="26" t="s">
        <v>265</v>
      </c>
      <c r="C149" s="3" t="s">
        <v>671</v>
      </c>
      <c r="D149" s="42">
        <f ca="1" t="shared" si="12"/>
      </c>
      <c r="E149" s="42">
        <f ca="1" t="shared" si="13"/>
      </c>
      <c r="F149" s="310"/>
      <c r="G149" s="160">
        <v>4</v>
      </c>
      <c r="H149" s="126">
        <v>3</v>
      </c>
      <c r="I149" s="126">
        <v>2</v>
      </c>
      <c r="J149" s="126">
        <v>1</v>
      </c>
      <c r="K149" s="127">
        <v>0</v>
      </c>
      <c r="L149" s="161">
        <f t="shared" si="14"/>
        <v>0</v>
      </c>
      <c r="M149" s="1"/>
      <c r="N149" s="121">
        <f t="shared" si="15"/>
        <v>4</v>
      </c>
      <c r="O149" s="121">
        <f t="shared" si="16"/>
        <v>0</v>
      </c>
    </row>
    <row r="150" spans="1:15" ht="13.5" thickBot="1">
      <c r="A150" s="181"/>
      <c r="B150" s="27" t="s">
        <v>266</v>
      </c>
      <c r="C150" s="24" t="s">
        <v>672</v>
      </c>
      <c r="D150" s="46">
        <f ca="1" t="shared" si="12"/>
      </c>
      <c r="E150" s="46">
        <f ca="1" t="shared" si="13"/>
      </c>
      <c r="F150" s="310"/>
      <c r="G150" s="166">
        <v>4</v>
      </c>
      <c r="H150" s="150">
        <v>3</v>
      </c>
      <c r="I150" s="150">
        <v>2</v>
      </c>
      <c r="J150" s="150">
        <v>1</v>
      </c>
      <c r="K150" s="151">
        <v>0</v>
      </c>
      <c r="L150" s="167">
        <f t="shared" si="14"/>
        <v>0</v>
      </c>
      <c r="M150" s="1"/>
      <c r="N150" s="121">
        <f t="shared" si="15"/>
        <v>4</v>
      </c>
      <c r="O150" s="121">
        <f t="shared" si="16"/>
        <v>0</v>
      </c>
    </row>
    <row r="151" spans="12:15" ht="12.75">
      <c r="L151" s="116">
        <f>SUM(L141:L150)</f>
        <v>0</v>
      </c>
      <c r="M151" s="1"/>
      <c r="N151" s="124">
        <f>SUM(N141:N150)</f>
        <v>40</v>
      </c>
      <c r="O151" s="124">
        <f>SUM(O85:O150)</f>
        <v>0</v>
      </c>
    </row>
  </sheetData>
  <sheetProtection sheet="1" objects="1" scenarios="1"/>
  <autoFilter ref="A46:H150"/>
  <mergeCells count="8">
    <mergeCell ref="G45:K45"/>
    <mergeCell ref="G139:K139"/>
    <mergeCell ref="B34:C34"/>
    <mergeCell ref="B35:C35"/>
    <mergeCell ref="B36:C36"/>
    <mergeCell ref="B37:C37"/>
    <mergeCell ref="B38:C38"/>
    <mergeCell ref="B39:C39"/>
  </mergeCells>
  <hyperlinks>
    <hyperlink ref="D10" r:id="rId1" display="sample@xxx.com"/>
  </hyperlinks>
  <printOptions/>
  <pageMargins left="0.46" right="0.25" top="0.2" bottom="0.21" header="0.2" footer="0.2"/>
  <pageSetup fitToHeight="1" fitToWidth="1" horizontalDpi="600" verticalDpi="600" orientation="portrait" paperSize="9" scale="43"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JEITA資材委員会</dc:creator>
  <cp:keywords/>
  <dc:description/>
  <cp:lastModifiedBy/>
  <cp:lastPrinted>2014-09-01T02:27:21Z</cp:lastPrinted>
  <dcterms:created xsi:type="dcterms:W3CDTF">2014-01-24T05:11:54Z</dcterms:created>
  <dcterms:modified xsi:type="dcterms:W3CDTF">2024-04-12T03:43:04Z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